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>
    <definedName name="_xlnm.Print_Area" localSheetId="0">'Hoja1'!$A$2:$S$809</definedName>
    <definedName name="OLE_LINK1" localSheetId="0">'Hoja1'!$D$40</definedName>
  </definedNames>
  <calcPr fullCalcOnLoad="1"/>
</workbook>
</file>

<file path=xl/sharedStrings.xml><?xml version="1.0" encoding="utf-8"?>
<sst xmlns="http://schemas.openxmlformats.org/spreadsheetml/2006/main" count="1154" uniqueCount="754">
  <si>
    <t>TOTAL</t>
  </si>
  <si>
    <t>Concepción Cuenca Giménez</t>
  </si>
  <si>
    <t>Antonio Vicente Sáez Boluda</t>
  </si>
  <si>
    <t>Elvira de la Cruz Conejero Llacer</t>
  </si>
  <si>
    <t xml:space="preserve">Marina Ballester Morera                                   </t>
  </si>
  <si>
    <t>Miguel Arandiga Arnau</t>
  </si>
  <si>
    <t>Lorenzo Bonilla Gutiérrez</t>
  </si>
  <si>
    <t>Ayto. Canals</t>
  </si>
  <si>
    <t>Bautista Pérez Arnau</t>
  </si>
  <si>
    <t>J. Peiró García, A. Ubeda Chafer</t>
  </si>
  <si>
    <t>Jordi Cerdá Vila y otros</t>
  </si>
  <si>
    <t>Francisca Molla Calatayud</t>
  </si>
  <si>
    <t>MANZ</t>
  </si>
  <si>
    <t xml:space="preserve"> PARC</t>
  </si>
  <si>
    <t>Josefa Martínez Sancho</t>
  </si>
  <si>
    <t xml:space="preserve">Antonio Vicente Beneito Morelló              </t>
  </si>
  <si>
    <t>Mª. Dolores Cordero Calabuig</t>
  </si>
  <si>
    <t>Joaquín Ramón García López</t>
  </si>
  <si>
    <t>R. Alventosa Morales</t>
  </si>
  <si>
    <t>A. Cordero Calabuig</t>
  </si>
  <si>
    <t>Daniel Sánchez Esteve</t>
  </si>
  <si>
    <t>M. Juliá Villaplana</t>
  </si>
  <si>
    <t>Vicente Martínez Tudela</t>
  </si>
  <si>
    <t>Victoria Payá Martínez</t>
  </si>
  <si>
    <t>María Martínez Tudela</t>
  </si>
  <si>
    <t>Julio Climent Vicent</t>
  </si>
  <si>
    <t>V. Albiñana Boluda</t>
  </si>
  <si>
    <t>A. Boluda Albiñana</t>
  </si>
  <si>
    <t>José Durá Barberá</t>
  </si>
  <si>
    <t>Emilia Coloma Pérez</t>
  </si>
  <si>
    <t>Jesús Chova Nadal</t>
  </si>
  <si>
    <t>Hilario y Belda, S.L.</t>
  </si>
  <si>
    <t>5F</t>
  </si>
  <si>
    <t>Salvador Tortosa Castells</t>
  </si>
  <si>
    <t>Dolores Estarlich Gómez</t>
  </si>
  <si>
    <t>Vicente Jorge Lillo</t>
  </si>
  <si>
    <t>Heliodoro Moltó Belda</t>
  </si>
  <si>
    <t>Amparo Mollá Calatayud</t>
  </si>
  <si>
    <t xml:space="preserve">J. Aranda Vallés </t>
  </si>
  <si>
    <t>M. Mateu Navarro</t>
  </si>
  <si>
    <t>Vicente Terol Verdú</t>
  </si>
  <si>
    <t>Emilia Mateu Navarro</t>
  </si>
  <si>
    <t>Eugenio Gómez Nadal</t>
  </si>
  <si>
    <t xml:space="preserve">J.A. Arandiga Barberá </t>
  </si>
  <si>
    <t>Joaquín Sancho Martínez</t>
  </si>
  <si>
    <t>Vicente Tornero Ciges</t>
  </si>
  <si>
    <t>Emilio Perales Climent</t>
  </si>
  <si>
    <t>Mª Carmen Castillo Aliaga</t>
  </si>
  <si>
    <t>Emilio Badía Martí</t>
  </si>
  <si>
    <t>Vicente Vidal Climent</t>
  </si>
  <si>
    <t>Josefa Castillo Aliaga</t>
  </si>
  <si>
    <t>Dolores Castillo Aliaga</t>
  </si>
  <si>
    <t>J.L. Juan Calatayud</t>
  </si>
  <si>
    <t>A. Juan Calatayud</t>
  </si>
  <si>
    <t xml:space="preserve">Jordi Cerdá Vila </t>
  </si>
  <si>
    <t>Teresa Pérez García</t>
  </si>
  <si>
    <t>Isabel Villasante Ferrer</t>
  </si>
  <si>
    <t>Vte. Giménez Alcaraz</t>
  </si>
  <si>
    <t>M. Gómez Salvador</t>
  </si>
  <si>
    <t>Fca. Climent Vicent</t>
  </si>
  <si>
    <t>J. Ibañez Ubeda</t>
  </si>
  <si>
    <t>Jose Mª Julve Cardona</t>
  </si>
  <si>
    <t>INDEMNIZACION</t>
  </si>
  <si>
    <t>Enriqueta Pérez Ballester</t>
  </si>
  <si>
    <t>Felix Manuel Camús Aguado</t>
  </si>
  <si>
    <t>Matilde Terol Esparza</t>
  </si>
  <si>
    <t>Maria Nieves Soriano Martínez</t>
  </si>
  <si>
    <t>Consuelo Lluch Martínez</t>
  </si>
  <si>
    <t>Rafael Moltó Belda</t>
  </si>
  <si>
    <t>Maria Amparo Escartí</t>
  </si>
  <si>
    <t>Inmaculada Beneyto Morelló</t>
  </si>
  <si>
    <t>Dolores Soriano Vidal</t>
  </si>
  <si>
    <t>Matilde Chorques Real</t>
  </si>
  <si>
    <t>Margarita Ferri Calatayud</t>
  </si>
  <si>
    <t>Mª Victoria Juarez Granero</t>
  </si>
  <si>
    <t>Vicente Garrigós Vidal</t>
  </si>
  <si>
    <t>Concepción Sancho Tormo</t>
  </si>
  <si>
    <t>Mª Angeles Ibañez Saurina</t>
  </si>
  <si>
    <t>Mª Magdalena Francés Pérez</t>
  </si>
  <si>
    <t>José Arnau Arnau</t>
  </si>
  <si>
    <t>Alicia Calatayud Carreres</t>
  </si>
  <si>
    <t>6B</t>
  </si>
  <si>
    <t>Joaquin Lazaro Puig</t>
  </si>
  <si>
    <t>4A1-2</t>
  </si>
  <si>
    <t>Consuelo Monzó Arnau</t>
  </si>
  <si>
    <t>Vicente Giménez Gómez</t>
  </si>
  <si>
    <t>Maria Esther Alventosa Bleda</t>
  </si>
  <si>
    <t>Enrique Manuel Cremades Pérez</t>
  </si>
  <si>
    <t>Raquel Calabuig Rico</t>
  </si>
  <si>
    <t>Vicente Cucarella Bernal</t>
  </si>
  <si>
    <t>Elena María Mendoza Chorques</t>
  </si>
  <si>
    <t>Roberto Arnau Sanchis</t>
  </si>
  <si>
    <t>5H-2</t>
  </si>
  <si>
    <t>Verónica Argent Terol</t>
  </si>
  <si>
    <t>Antonio Argent Terol</t>
  </si>
  <si>
    <t>Herman Ludwig Schmohl</t>
  </si>
  <si>
    <t>Josefa María Pérez Martínez</t>
  </si>
  <si>
    <t>AYTO</t>
  </si>
  <si>
    <t>IBERDROLA</t>
  </si>
  <si>
    <t>Informe de compatibilidad para Copia de liquidaciones horts DEVOLUCIONES (Autoguardado).xls</t>
  </si>
  <si>
    <t>Ejecutar el 06/05/2016 14:06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</si>
  <si>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</si>
  <si>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</si>
  <si>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</si>
  <si>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</si>
  <si>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</si>
  <si>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</si>
  <si>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 xml:space="preserve">     </t>
  </si>
  <si>
    <t>Castillo Gómez, María Jesús.</t>
  </si>
  <si>
    <t>Lorente Blaya, Juan.</t>
  </si>
  <si>
    <t>Pla Franco María Ángeles.</t>
  </si>
  <si>
    <t>Alventosa Morales, Rafael.</t>
  </si>
  <si>
    <t>Cordero Calabuig, Antonia</t>
  </si>
  <si>
    <t>Sánchez Esteve, Daniel.</t>
  </si>
  <si>
    <t>Julia Vilaplana, María M.</t>
  </si>
  <si>
    <t>Sanchis Ibáñez, Rafael</t>
  </si>
  <si>
    <t xml:space="preserve">Bonilla Pérez, Raquel </t>
  </si>
  <si>
    <t>Sánchez Esteve, Daniel</t>
  </si>
  <si>
    <t>Julia Vilaplana, María Milagros Luisa.</t>
  </si>
  <si>
    <t>Paya Martínez, María Victoria</t>
  </si>
  <si>
    <t xml:space="preserve"> </t>
  </si>
  <si>
    <t>Sancho Ureña, Ricardo</t>
  </si>
  <si>
    <t>Luna García, Manuela</t>
  </si>
  <si>
    <t>Paya Martínez, María Victoria.</t>
  </si>
  <si>
    <t>Such Vidal, Héctor (50%)</t>
  </si>
  <si>
    <t>Pineda Chorques, Ana C. (50%)</t>
  </si>
  <si>
    <t>Climent Vicent, Julio.</t>
  </si>
  <si>
    <t>Albiñaña Boluda, Vicente (50%)</t>
  </si>
  <si>
    <t xml:space="preserve">Julve Martínez, María José. (1/8) </t>
  </si>
  <si>
    <t xml:space="preserve">Julve Martínez, José María. (1/8) </t>
  </si>
  <si>
    <t>Julve Martínez, Laura. (1/8)</t>
  </si>
  <si>
    <t>Julve Martínez, Eva María. (1/8)</t>
  </si>
  <si>
    <t>Coloma Sanchis, José María</t>
  </si>
  <si>
    <t>Borras Hilario, María Lucia</t>
  </si>
  <si>
    <t>Soler Sisternes, Bautista</t>
  </si>
  <si>
    <t>Fuentes Juan, María Carmen</t>
  </si>
  <si>
    <t>Sancho Rico, Vicente</t>
  </si>
  <si>
    <t>Ricardo, Serradell Gómez.</t>
  </si>
  <si>
    <t>Sanchis Lluch, Miguel Angel.</t>
  </si>
  <si>
    <t xml:space="preserve">Pastor Fayos, María. </t>
  </si>
  <si>
    <t>Tortosa Castells, Salvador.</t>
  </si>
  <si>
    <t>Soriano Martínez, María Nieves</t>
  </si>
  <si>
    <t>Jorge Lillo, Vicente.</t>
  </si>
  <si>
    <t>Lluch Martínez, Consuelo</t>
  </si>
  <si>
    <t>Molla Calatayud, Amparo.</t>
  </si>
  <si>
    <t>Molto Belda, Rafael.</t>
  </si>
  <si>
    <t>Julve Martínez, Jose María (50%)</t>
  </si>
  <si>
    <t>Tormo Tolosa, Rosa Ana (50%)</t>
  </si>
  <si>
    <t>Ibáñez Úbeda, Joaquín.</t>
  </si>
  <si>
    <t>Escalera Boix, Dolores.</t>
  </si>
  <si>
    <t>Terol Verdú, Vicente.</t>
  </si>
  <si>
    <t>Matéu Navarro, Emilia</t>
  </si>
  <si>
    <t>Gómez Nadal, Eugenio M. (50%)</t>
  </si>
  <si>
    <t>Sanchis Sarrio, Ricardo Antonio.</t>
  </si>
  <si>
    <t>Del Amo Laguia, Gloria.</t>
  </si>
  <si>
    <t>Llaudes Pérez, Vicente.</t>
  </si>
  <si>
    <t>Graboleda Arques, Francisco. (50%)</t>
  </si>
  <si>
    <t>Beneyto Morello, Antonio Vicente.</t>
  </si>
  <si>
    <t>Molla Calatayud, Francisca.</t>
  </si>
  <si>
    <t>Beneyto Morello, Antonio Vicente. (50%)</t>
  </si>
  <si>
    <t>Molla Calatayud, Francisca. (50%)</t>
  </si>
  <si>
    <t>Arandiga Barbera, José Antonio.</t>
  </si>
  <si>
    <t>Vidal Boluda, María Carmen.</t>
  </si>
  <si>
    <t>Vidal Ortiz, María Paloma Asunción.</t>
  </si>
  <si>
    <t>Belda Vicent Enrique.</t>
  </si>
  <si>
    <t>Ferrero Colomer, Ricardo (50%)</t>
  </si>
  <si>
    <t>Ferrero Colomer, Juan Pablo (50%)</t>
  </si>
  <si>
    <t>Simón Giménez, Roberto.</t>
  </si>
  <si>
    <t xml:space="preserve">Pastor García, Carmen. </t>
  </si>
  <si>
    <t>Sancho Martínez, Joaquín.</t>
  </si>
  <si>
    <t>Tornero Ciges, Vicente.</t>
  </si>
  <si>
    <t>Soriano Vidal, Dolores.</t>
  </si>
  <si>
    <t>González Grimaldo, María Carmen.</t>
  </si>
  <si>
    <t>Emilio, Perales Climent.</t>
  </si>
  <si>
    <t>Matilde, Chorques Real.</t>
  </si>
  <si>
    <t>Frances Villarroya, Ignacio.</t>
  </si>
  <si>
    <t>Perales Sampedro, María José.</t>
  </si>
  <si>
    <t>Badia .Martín, Emilio.</t>
  </si>
  <si>
    <t>Ferri Calatayud, Margarida</t>
  </si>
  <si>
    <t>Vidal Climent; Vicente.</t>
  </si>
  <si>
    <t>Juárez Granero, María Victoria.</t>
  </si>
  <si>
    <t>Martínez Monteagudo, Patricio.</t>
  </si>
  <si>
    <t>Martínez Martínez, María Manuela.</t>
  </si>
  <si>
    <t>Ballester Morera, Marina.</t>
  </si>
  <si>
    <t>Conejero Llacer, Elvira de la Cruz.</t>
  </si>
  <si>
    <t>Juan Calatayud, Jose Luis.</t>
  </si>
  <si>
    <t>Valera Ordoñez, Manuel.</t>
  </si>
  <si>
    <t>Lorente Ros, Ana.</t>
  </si>
  <si>
    <t>Juan Calatayud, Amelia.</t>
  </si>
  <si>
    <t>Garrigos Vidal, Vicente.</t>
  </si>
  <si>
    <t>Dearos Berengue, Juan Vicente.</t>
  </si>
  <si>
    <t>Sanchis Garrido, Soledad.</t>
  </si>
  <si>
    <t>Sancho Tormo, Concepción.</t>
  </si>
  <si>
    <t>Juan Calatayud, Blas.</t>
  </si>
  <si>
    <t>Francés Pérez, María Ángeles.</t>
  </si>
  <si>
    <t>Juan Calatayud, Antonio.</t>
  </si>
  <si>
    <t>Francés Pérez, María Magdalena.</t>
  </si>
  <si>
    <t>Arnau Arnau, Jose.</t>
  </si>
  <si>
    <t xml:space="preserve">Calatayud Carreres, Alicia. </t>
  </si>
  <si>
    <t>Arandiga Arnau, Miguel.</t>
  </si>
  <si>
    <t>Colomer Moreno, Jose Ramón.</t>
  </si>
  <si>
    <t>García León, Consuelo.</t>
  </si>
  <si>
    <t>Catalán Martínez, María Celia.</t>
  </si>
  <si>
    <t>Gallego Tomas, Nerea (25%).</t>
  </si>
  <si>
    <t>Pla Martínez, Evaristo. (25%).</t>
  </si>
  <si>
    <t>Bonilla Gutiérrez, Lorenzo.</t>
  </si>
  <si>
    <t>Pérez García, Teresa.</t>
  </si>
  <si>
    <t>Ayuntamiento Canals.</t>
  </si>
  <si>
    <t>Guillem Martínez Josefa.</t>
  </si>
  <si>
    <t>Arnau Molina, Joaquín Rafael.</t>
  </si>
  <si>
    <t>Sanchis Terol, Jose.</t>
  </si>
  <si>
    <t>Guerrero Faura, Concepción</t>
  </si>
  <si>
    <t>Gallego Tomas, Francisco Javier.</t>
  </si>
  <si>
    <t>Gallego Tomas, Nerea. (50%)</t>
  </si>
  <si>
    <t>Pla Martínez, Evaristo. (50%)</t>
  </si>
  <si>
    <t>Conejero Badia, Miguel Angel.</t>
  </si>
  <si>
    <t>Mico Calatayud, María Nieves.</t>
  </si>
  <si>
    <t>Molla Fayos; Jose.</t>
  </si>
  <si>
    <t>Ballester Castells, Julia.</t>
  </si>
  <si>
    <t>Gómez Lopez, Hugo.</t>
  </si>
  <si>
    <t>Miralles Sanchis, María Milagros.</t>
  </si>
  <si>
    <t>Calatayud LLorca, Manuel Vicente.</t>
  </si>
  <si>
    <t xml:space="preserve">Díaz Palacios, María Carmen. </t>
  </si>
  <si>
    <t>Sancho Ortiz, Francisca.</t>
  </si>
  <si>
    <t>Pastor Pérez, Jose Luis.</t>
  </si>
  <si>
    <t>Vaño Corcoles, María Concepción.</t>
  </si>
  <si>
    <t>Ferrus Morrio, Aranzazu</t>
  </si>
  <si>
    <t>Ferrus Morrio, Aranzau (50%).</t>
  </si>
  <si>
    <t>Ferrus Morrio, Natalia (50%).</t>
  </si>
  <si>
    <t>Vidal Cardona, Amelia.</t>
  </si>
  <si>
    <t>Peris Aparicio, Eva María.</t>
  </si>
  <si>
    <t>Ayuntamiento de Canals.</t>
  </si>
  <si>
    <t>Peiro García, Jose.</t>
  </si>
  <si>
    <t>Úbeda Chafer María Ángeles.</t>
  </si>
  <si>
    <t>Ferrer Monzo, Jose.</t>
  </si>
  <si>
    <t>Almirón Crespo, Julia.</t>
  </si>
  <si>
    <t>Moragues Lorente Sanchis, Bautista.</t>
  </si>
  <si>
    <t>Sala Vila, María Isabel.</t>
  </si>
  <si>
    <t xml:space="preserve">Delegido Belda, Ramón Pedro. </t>
  </si>
  <si>
    <t>Sancho LLobell, Jose Emilio (50%).</t>
  </si>
  <si>
    <t>Onrubia Arandiga, María Teresa.</t>
  </si>
  <si>
    <t>Sanchis Ibáñez, Emilio.</t>
  </si>
  <si>
    <t>Arandiga Sancho, Concepción (65%).</t>
  </si>
  <si>
    <t>Calatayud Ortiz, Fernando. (35%). (270M)</t>
  </si>
  <si>
    <t>Arandiga Sancho, Jose (65%).</t>
  </si>
  <si>
    <t>17A</t>
  </si>
  <si>
    <t>17B</t>
  </si>
  <si>
    <t>17C</t>
  </si>
  <si>
    <t>Diez Sanchis, Raúl.</t>
  </si>
  <si>
    <t>Argente Sanz, Vicente.</t>
  </si>
  <si>
    <t>Sanchis Barbera, Jose.</t>
  </si>
  <si>
    <t>7A</t>
  </si>
  <si>
    <t>7B</t>
  </si>
  <si>
    <t>Martínez Romero, Julio</t>
  </si>
  <si>
    <t>Rabasco Peiro, Antonia.</t>
  </si>
  <si>
    <t>Rabasco Peiro, Josefa.</t>
  </si>
  <si>
    <t>Sánchez Peiro, Milagro.</t>
  </si>
  <si>
    <t>Palazón Molla, Francisco.</t>
  </si>
  <si>
    <t>Badia Martin, Faustino. (50%).</t>
  </si>
  <si>
    <t>Sánchez, Baño, Carmen (50%).</t>
  </si>
  <si>
    <t>Pardo Pla, Oscar.</t>
  </si>
  <si>
    <t>García Estelles, Adela.</t>
  </si>
  <si>
    <t xml:space="preserve">Gallach Vila, María Dolores. </t>
  </si>
  <si>
    <t xml:space="preserve">Munera Simón, Antonio. </t>
  </si>
  <si>
    <t>Canet Chorques, Manuel.</t>
  </si>
  <si>
    <t>Navarro Ibáñez, Antonia.</t>
  </si>
  <si>
    <t>Belda Belda, Vicent Enric.</t>
  </si>
  <si>
    <t xml:space="preserve">Pérez Peiro, Inmaculada. </t>
  </si>
  <si>
    <t>Dols Casanova, Ramón Jesús.</t>
  </si>
  <si>
    <t>Navarro Chover, María Elvira.</t>
  </si>
  <si>
    <t xml:space="preserve">Cardona Bolinches, Amparo Gustava. </t>
  </si>
  <si>
    <t>Gregori Pons, Jose.</t>
  </si>
  <si>
    <t>Llaudes Llaudes, Gracia</t>
  </si>
  <si>
    <t>Baselga LLuch, Omar.</t>
  </si>
  <si>
    <t xml:space="preserve">Sanz Giménez, María Carmen. </t>
  </si>
  <si>
    <t>Miñarro Hernández, Pedro. (50%).</t>
  </si>
  <si>
    <t>Llaudes Varela, Susana. (50%).</t>
  </si>
  <si>
    <t>Lillo Castells, Jose Ramón.</t>
  </si>
  <si>
    <t>Castells Lluch, Manuel.</t>
  </si>
  <si>
    <t>Vila Sisternes, Enrique.</t>
  </si>
  <si>
    <t>Sarrión Gómez, Isabel María.  (4,5%)</t>
  </si>
  <si>
    <t>Alcover Hurtano, Antonio.</t>
  </si>
  <si>
    <t>Alcover Hurtado, Antonio.</t>
  </si>
  <si>
    <t>Molla Fayos, Vicente.</t>
  </si>
  <si>
    <t xml:space="preserve">Felipe Collado, Juana. </t>
  </si>
  <si>
    <t xml:space="preserve">Crespins Sánchez, Francisca. </t>
  </si>
  <si>
    <t>Márquez Lázaro, Arturo.</t>
  </si>
  <si>
    <t>Martínez Ibáñez, Aurea Manuela</t>
  </si>
  <si>
    <t>Jorques Martí, Jose.</t>
  </si>
  <si>
    <t xml:space="preserve">Aparicio Soler, Francisca.  </t>
  </si>
  <si>
    <t>Martínez Barbera, Marcial.</t>
  </si>
  <si>
    <t>Llorens Pérez, Antonio.</t>
  </si>
  <si>
    <t>Vila Sisternes, Ricardo.</t>
  </si>
  <si>
    <t>Martínez barbera, Marcial.</t>
  </si>
  <si>
    <t xml:space="preserve">Molla Serradell, Elisabet.  </t>
  </si>
  <si>
    <t>Molla Serradell, María Desiree.</t>
  </si>
  <si>
    <t>Pastor Pérez, Antonio.</t>
  </si>
  <si>
    <t>Vila Bolinches, Salvador.</t>
  </si>
  <si>
    <t>Climent Aznar, José Perfecto. (50%).</t>
  </si>
  <si>
    <t>Ballester Molla, María. (50%).</t>
  </si>
  <si>
    <t>Llorens Sancho, Antonio.</t>
  </si>
  <si>
    <t xml:space="preserve">Ruiz Vidal, Begonya. </t>
  </si>
  <si>
    <t xml:space="preserve">Ruiz Vidal, María Cecilia. </t>
  </si>
  <si>
    <t>Martínez Mompo, Angel Francisco.</t>
  </si>
  <si>
    <t>Arnau Fernández, María José.</t>
  </si>
  <si>
    <t>Moreno Garrido, Jose Enrique.</t>
  </si>
  <si>
    <t>Simo Signes, Estefania. (50%).</t>
  </si>
  <si>
    <t xml:space="preserve">Munera Lopez, Jose. (50%). </t>
  </si>
  <si>
    <t xml:space="preserve">Sisternes Juan, Francisca. </t>
  </si>
  <si>
    <t>Grau Muñoz, Antonio.</t>
  </si>
  <si>
    <t>Tormo Belda, María Alida.</t>
  </si>
  <si>
    <t>Bellver Molla, María Carmen.</t>
  </si>
  <si>
    <t>Belinchon Denche, Olegario.</t>
  </si>
  <si>
    <t>Cucarella Bernal, Vicente.</t>
  </si>
  <si>
    <t>Mendoza Chorques, Elena María.</t>
  </si>
  <si>
    <t>Arnau Sanchis, Roberto</t>
  </si>
  <si>
    <t>Saurina Borras, Encarnación.</t>
  </si>
  <si>
    <t>Jiménez Moreno, Ginés.</t>
  </si>
  <si>
    <t>Alventosa Sanchis, Jose Eduardo.</t>
  </si>
  <si>
    <t>Carbo Molina, Antonia.</t>
  </si>
  <si>
    <t>Guzmán Gómez, Antonio.</t>
  </si>
  <si>
    <t>Fayos Martínez, Isabel</t>
  </si>
  <si>
    <t>Sanchis Espi, Víctor Enrique (50%).</t>
  </si>
  <si>
    <t>Martínez Banavent, Laura. (50%).</t>
  </si>
  <si>
    <t>Colomer Arnau, Juan Bautista.</t>
  </si>
  <si>
    <t xml:space="preserve">Eraus Tomas, María Jose. </t>
  </si>
  <si>
    <t>Gómez Llagaria, Esteban.</t>
  </si>
  <si>
    <t xml:space="preserve">Frances Baya, Felicidad. </t>
  </si>
  <si>
    <t>Valls Palacios, Rafael Enrique.</t>
  </si>
  <si>
    <t>Martínez Anaya, Encarnación.</t>
  </si>
  <si>
    <t>Ferrando Navarro, Vicente. (1/3).</t>
  </si>
  <si>
    <t>Pla Martínez, Tania.</t>
  </si>
  <si>
    <t>Alcalde Arandiga, Rosa María.</t>
  </si>
  <si>
    <t>Molla Colomer, Vicente.</t>
  </si>
  <si>
    <t>Úbeda Navarro, Antonio.</t>
  </si>
  <si>
    <t>Martínez García; Jose Luis.</t>
  </si>
  <si>
    <t>González Paredes, Paula.</t>
  </si>
  <si>
    <t>Lluch Miguel, Vicente.</t>
  </si>
  <si>
    <t>Moreno Porter, María Ángeles.</t>
  </si>
  <si>
    <t>Lopez Bosca, Jose Javier.</t>
  </si>
  <si>
    <t>Ribelles Sancho, Sheila.</t>
  </si>
  <si>
    <t>Climent Nadal, Vicente. (50%).</t>
  </si>
  <si>
    <t>Serra Merce, Lucia (50%).</t>
  </si>
  <si>
    <t>Vicent Barbera, Cesar.</t>
  </si>
  <si>
    <t>Giménez Arnau, Juan José.</t>
  </si>
  <si>
    <t>Gemma Juárez Rubio</t>
  </si>
  <si>
    <t>Cuenca Giménez, Concepción.</t>
  </si>
  <si>
    <t>MANZANA 1</t>
  </si>
  <si>
    <t>MANZANA 2</t>
  </si>
  <si>
    <t>MANZANA 3</t>
  </si>
  <si>
    <t>MANZANA 5</t>
  </si>
  <si>
    <t>MANZANA  4</t>
  </si>
  <si>
    <t>MANZANA 6</t>
  </si>
  <si>
    <t>MANZANA 7</t>
  </si>
  <si>
    <t>MANZANA 8</t>
  </si>
  <si>
    <t>MANZANA 9</t>
  </si>
  <si>
    <t>MANZANA 10</t>
  </si>
  <si>
    <t>MANZANA 11</t>
  </si>
  <si>
    <t>MANZANA 12</t>
  </si>
  <si>
    <t xml:space="preserve">TOTAL </t>
  </si>
  <si>
    <t>MAR. ERROR</t>
  </si>
  <si>
    <t>2A</t>
  </si>
  <si>
    <t>2B</t>
  </si>
  <si>
    <t>Ayto. Canals.</t>
  </si>
  <si>
    <t>Ayto. de Canals.</t>
  </si>
  <si>
    <t>Francés Miravelles, Juan Jose. (18,5%)</t>
  </si>
  <si>
    <t>Gras Perales, Herminia Teresa. (18,5%)</t>
  </si>
  <si>
    <t>6A</t>
  </si>
  <si>
    <t>TITULAR REPARCELACIÓN</t>
  </si>
  <si>
    <t>TITULAR NOTA SIMPLE</t>
  </si>
  <si>
    <t>Muñoz Climent, Enrique (50%)</t>
  </si>
  <si>
    <t>Albuixech Rodríguez, María (50%)</t>
  </si>
  <si>
    <t>6C</t>
  </si>
  <si>
    <t>6D</t>
  </si>
  <si>
    <t>6E</t>
  </si>
  <si>
    <t>1A</t>
  </si>
  <si>
    <t>1B</t>
  </si>
  <si>
    <t>1C</t>
  </si>
  <si>
    <t>1D</t>
  </si>
  <si>
    <t>1E</t>
  </si>
  <si>
    <t>2C</t>
  </si>
  <si>
    <t xml:space="preserve"> Chover Martínez, Francisca (50%)</t>
  </si>
  <si>
    <t>Hamidi Chover, Abdelah (50%)</t>
  </si>
  <si>
    <t>5A</t>
  </si>
  <si>
    <t>5B</t>
  </si>
  <si>
    <t>5B-1</t>
  </si>
  <si>
    <t>5B-2</t>
  </si>
  <si>
    <t xml:space="preserve">Pastor Ferri, Jose. </t>
  </si>
  <si>
    <t xml:space="preserve">Llobell Mompo, Javier </t>
  </si>
  <si>
    <t>Fayos Navarro, Cristina Esther</t>
  </si>
  <si>
    <t>5C</t>
  </si>
  <si>
    <t>5D</t>
  </si>
  <si>
    <t>5E</t>
  </si>
  <si>
    <t>5EF- 1</t>
  </si>
  <si>
    <t>5EF-2</t>
  </si>
  <si>
    <t>5EF-3</t>
  </si>
  <si>
    <t>5EF-4</t>
  </si>
  <si>
    <t>Carmen Gandía Reig.</t>
  </si>
  <si>
    <t>Juan Olmo, Hilario.</t>
  </si>
  <si>
    <t>Sancho Bolis, M.C.</t>
  </si>
  <si>
    <t xml:space="preserve">Argent Terol, Verónica. (1/6) </t>
  </si>
  <si>
    <t>Arnau Cañete, Jose.</t>
  </si>
  <si>
    <t>5EF-5</t>
  </si>
  <si>
    <t>5G</t>
  </si>
  <si>
    <t>5H</t>
  </si>
  <si>
    <t>5H-1</t>
  </si>
  <si>
    <t>5H-3</t>
  </si>
  <si>
    <t>5I</t>
  </si>
  <si>
    <t>5J</t>
  </si>
  <si>
    <t>5P-1</t>
  </si>
  <si>
    <t>5P-2</t>
  </si>
  <si>
    <t>5K</t>
  </si>
  <si>
    <t>5L</t>
  </si>
  <si>
    <t>5LL</t>
  </si>
  <si>
    <t>5M</t>
  </si>
  <si>
    <t>5N</t>
  </si>
  <si>
    <t>5O</t>
  </si>
  <si>
    <t>Escartí Fabra, María Amparo (50%)</t>
  </si>
  <si>
    <t xml:space="preserve">Luisa Párraga Marín. </t>
  </si>
  <si>
    <t>Heliodoro Molto Belda.</t>
  </si>
  <si>
    <t>Amparo Molla Gómez</t>
  </si>
  <si>
    <t>Castells Baulenas M. Teresa (50%)</t>
  </si>
  <si>
    <t>4A</t>
  </si>
  <si>
    <t>Navarro Ortellano, Jose Vicente.</t>
  </si>
  <si>
    <t>Beneyto Morello, Inmaculada (50%)</t>
  </si>
  <si>
    <t>Josefina Arandiga Barberá</t>
  </si>
  <si>
    <t>Francisco Juan Martínez (1/3).</t>
  </si>
  <si>
    <t>Jose Luis Juan Martínez (1/3).</t>
  </si>
  <si>
    <t>Josefa Juan Martínez (1/3).</t>
  </si>
  <si>
    <t>3A</t>
  </si>
  <si>
    <t>3B</t>
  </si>
  <si>
    <t>Joaquín Sancho Martínez - Amparo S.V.</t>
  </si>
  <si>
    <t>3C</t>
  </si>
  <si>
    <t>3D</t>
  </si>
  <si>
    <t>3B-D</t>
  </si>
  <si>
    <t>3E</t>
  </si>
  <si>
    <t>3F</t>
  </si>
  <si>
    <t>3 FJK-1</t>
  </si>
  <si>
    <t>3J</t>
  </si>
  <si>
    <t>3K</t>
  </si>
  <si>
    <t>Arnau, Diez, Roberto.</t>
  </si>
  <si>
    <t>3 FJK-2</t>
  </si>
  <si>
    <t>Castillo Aliaga, Jose</t>
  </si>
  <si>
    <t>3 FJK-3</t>
  </si>
  <si>
    <t>Castillo Aliaga, Josefa.</t>
  </si>
  <si>
    <t>Álvarez Arnanz, Francisco-Javier.</t>
  </si>
  <si>
    <t>3 FJK-4</t>
  </si>
  <si>
    <t>3 FJK</t>
  </si>
  <si>
    <t>Castillo Aliaga, María Carmen.</t>
  </si>
  <si>
    <t>Castillo Aliaga, Dolores.</t>
  </si>
  <si>
    <t>Francisco, Vidal Cardona (1/3).</t>
  </si>
  <si>
    <t>Antonio, Vidal Cardona (1/3).</t>
  </si>
  <si>
    <t>Amelia, Vidal Cardona (1/3).</t>
  </si>
  <si>
    <t>4C</t>
  </si>
  <si>
    <t>4B</t>
  </si>
  <si>
    <t>4D</t>
  </si>
  <si>
    <t xml:space="preserve">Carmen, González Grimaldo. </t>
  </si>
  <si>
    <t>4E</t>
  </si>
  <si>
    <t>4F</t>
  </si>
  <si>
    <t>4G</t>
  </si>
  <si>
    <t>4H-I</t>
  </si>
  <si>
    <t>4H</t>
  </si>
  <si>
    <t>4I</t>
  </si>
  <si>
    <t>Sanchis Vidal, Abel.</t>
  </si>
  <si>
    <t>J. Arnau Arnau y Calatayud Carreres, A.</t>
  </si>
  <si>
    <t>Jose, Ferrando Garrido.</t>
  </si>
  <si>
    <t>Carmen, Ferri Ferri.</t>
  </si>
  <si>
    <t>1B-1</t>
  </si>
  <si>
    <t>Joaquín del Amo Cuenca (57,43%).</t>
  </si>
  <si>
    <t>Vicente Tomás Casanova y</t>
  </si>
  <si>
    <t>Herminia Barberá Belda (42,57%).</t>
  </si>
  <si>
    <t>Gallego Tomas, Fsco. Javier.  (50%).</t>
  </si>
  <si>
    <t>1B-2</t>
  </si>
  <si>
    <t>1B-3</t>
  </si>
  <si>
    <t>IVERBRU, S.L.</t>
  </si>
  <si>
    <t>Emilio Mira Galbis y Teresa Vidal Arnau</t>
  </si>
  <si>
    <t>HRDOS. Mercedes Sirera Pajaron (4/12)</t>
  </si>
  <si>
    <t>Teresa Pajarón Sirera (1/12)</t>
  </si>
  <si>
    <t>Vta., Dolores y Desa. Dasí Sirera (7/12)</t>
  </si>
  <si>
    <t>Antonio Cuenca Boils.</t>
  </si>
  <si>
    <t>8A</t>
  </si>
  <si>
    <t>8B</t>
  </si>
  <si>
    <t>8C</t>
  </si>
  <si>
    <t>V. Llorens Real, Fca. Ortega Azorín</t>
  </si>
  <si>
    <t>Mª Teresa Barbera Úbeda</t>
  </si>
  <si>
    <t xml:space="preserve">Fco. Vidal  Cardona                               </t>
  </si>
  <si>
    <t>9A</t>
  </si>
  <si>
    <t>9B</t>
  </si>
  <si>
    <t>J. Peiró García A., Ubeda Chafer</t>
  </si>
  <si>
    <t xml:space="preserve">Jose Monzo Esplugues. </t>
  </si>
  <si>
    <t>Amelia, Molla Albuixech.</t>
  </si>
  <si>
    <t xml:space="preserve">Ramón, Giner Peris. </t>
  </si>
  <si>
    <t>15A</t>
  </si>
  <si>
    <t>15B</t>
  </si>
  <si>
    <t>16A</t>
  </si>
  <si>
    <t>Sanchis Rubio, M. Deseada. (50%).</t>
  </si>
  <si>
    <t>16B</t>
  </si>
  <si>
    <t>16C</t>
  </si>
  <si>
    <t>Arandiga Sancho, Concepción y</t>
  </si>
  <si>
    <t>Pérez Juan, Lucia Emilia. (35%).</t>
  </si>
  <si>
    <t>Arandiga Sancho, Jose y</t>
  </si>
  <si>
    <t xml:space="preserve">Olmo Ubeda, Josefa. </t>
  </si>
  <si>
    <t>1-A</t>
  </si>
  <si>
    <t>1-B</t>
  </si>
  <si>
    <t>1-C</t>
  </si>
  <si>
    <t>Rosa M. Gómez Salvador</t>
  </si>
  <si>
    <t>4A1</t>
  </si>
  <si>
    <t>4A1-1</t>
  </si>
  <si>
    <t>4A2</t>
  </si>
  <si>
    <t>4A3</t>
  </si>
  <si>
    <t>4A4</t>
  </si>
  <si>
    <t>4A5</t>
  </si>
  <si>
    <t>4B1.1-A</t>
  </si>
  <si>
    <t xml:space="preserve">% ACTUAL </t>
  </si>
  <si>
    <t>4B1.1 -B</t>
  </si>
  <si>
    <t>4B1-2</t>
  </si>
  <si>
    <t>4B2</t>
  </si>
  <si>
    <t>4B3</t>
  </si>
  <si>
    <t>Milagros Sanz Ferrer (1/4)</t>
  </si>
  <si>
    <t>Jose María, Sanz Giménez (1/6)</t>
  </si>
  <si>
    <t>Pascual, Sanz Ferrer (1/4)</t>
  </si>
  <si>
    <t>Antonio, Sanz Giménez (1/6)</t>
  </si>
  <si>
    <t>Mª Carmen, Sanz Giménez (1/6)</t>
  </si>
  <si>
    <t>Antonio, García Morales (1/4).</t>
  </si>
  <si>
    <t>Encarnación, García Morales (1/4).</t>
  </si>
  <si>
    <t>Joaquina, García Morales (1/4).</t>
  </si>
  <si>
    <t>Vicente, García Morales (1/4).</t>
  </si>
  <si>
    <t>Milagros, Sanz Ferrer (1/4)</t>
  </si>
  <si>
    <t>María Carmen, Sanz Giménez (1/6)</t>
  </si>
  <si>
    <t>Antonio, Gómez Morales (1/4).</t>
  </si>
  <si>
    <t>Encarnación, Gómez Morales (1/4).</t>
  </si>
  <si>
    <t>Joaquina, Gómez Morales (1/4).</t>
  </si>
  <si>
    <t xml:space="preserve">Vicente, Gómez Morales (1/4). </t>
  </si>
  <si>
    <t>Francisco, Juan Martínez (1/3).</t>
  </si>
  <si>
    <t>José Luis, Juan Martínez (1/3).</t>
  </si>
  <si>
    <t>Josefa, Juan Martínez (1/3).</t>
  </si>
  <si>
    <t>1.-1.</t>
  </si>
  <si>
    <t xml:space="preserve">Morales Pérez, María Carmen. </t>
  </si>
  <si>
    <t>1.-2.</t>
  </si>
  <si>
    <t xml:space="preserve">Pérez Gómez, Josefa. </t>
  </si>
  <si>
    <t>1.-3.</t>
  </si>
  <si>
    <t>1.-4.</t>
  </si>
  <si>
    <t xml:space="preserve">Ibáñez Vidal, María Antonia. </t>
  </si>
  <si>
    <t>1.-5.</t>
  </si>
  <si>
    <t xml:space="preserve">Grau Pla, Inmaculada Elvira. </t>
  </si>
  <si>
    <t>1.-6.</t>
  </si>
  <si>
    <t xml:space="preserve">Juan Martínez, Jose Luis. </t>
  </si>
  <si>
    <t>1.-7.</t>
  </si>
  <si>
    <t xml:space="preserve">Lozano Valero, Clara María. </t>
  </si>
  <si>
    <t>1.-8.</t>
  </si>
  <si>
    <t>Morales Pérez, María Carmen</t>
  </si>
  <si>
    <t>1.-9.</t>
  </si>
  <si>
    <t>Pérez Gómez, Josefa.</t>
  </si>
  <si>
    <t>1.-10.</t>
  </si>
  <si>
    <t xml:space="preserve">Sarrión Gómez, Isabel María.  </t>
  </si>
  <si>
    <t>1.-11.</t>
  </si>
  <si>
    <t>Ibáñez Vidal, María Antonia.</t>
  </si>
  <si>
    <t>Grau Pla, Inmaculada Elvira.</t>
  </si>
  <si>
    <t>1.-12.</t>
  </si>
  <si>
    <t>1.-13.</t>
  </si>
  <si>
    <t>Juan Martínez, Jose Luis.</t>
  </si>
  <si>
    <t>1.-14.</t>
  </si>
  <si>
    <t>Lozano Valero, Clara María</t>
  </si>
  <si>
    <t>Cesar Martínez Castellano</t>
  </si>
  <si>
    <t>Matilde Barberá Arandiga</t>
  </si>
  <si>
    <t>Herminia, Arnau Castells y otros.</t>
  </si>
  <si>
    <t xml:space="preserve">María, Navarro Arnau y otros. </t>
  </si>
  <si>
    <t xml:space="preserve">Ramón Arnau Rodríguez y otros. </t>
  </si>
  <si>
    <t>Antonio, Arnau Sancho</t>
  </si>
  <si>
    <t>4-A-1</t>
  </si>
  <si>
    <t>4-A-2</t>
  </si>
  <si>
    <t>5.-1.</t>
  </si>
  <si>
    <t>Antonio Sáez Boluda</t>
  </si>
  <si>
    <t>Carmen Martínez Sanchis</t>
  </si>
  <si>
    <t>Francés Miravelles, Juan José.</t>
  </si>
  <si>
    <t>5.-2.</t>
  </si>
  <si>
    <t>Penalba Places, Sara.</t>
  </si>
  <si>
    <t>5.-3.</t>
  </si>
  <si>
    <t>Gras Perales, Herminia Teresa.</t>
  </si>
  <si>
    <t>5.-4.</t>
  </si>
  <si>
    <t>García Giménez, Ascensión.</t>
  </si>
  <si>
    <t>5.-5.</t>
  </si>
  <si>
    <t>5.-6.</t>
  </si>
  <si>
    <t xml:space="preserve">Penalba Places, Sara.  </t>
  </si>
  <si>
    <t>5.-7.</t>
  </si>
  <si>
    <t>5.-8.</t>
  </si>
  <si>
    <t xml:space="preserve">Rámon Arnau Pérez (50%) </t>
  </si>
  <si>
    <t>María Arnau Pérez (50%)</t>
  </si>
  <si>
    <t>Antonio, Fos Muñoz y</t>
  </si>
  <si>
    <t xml:space="preserve"> Asunción, Merino Vivó (50%)</t>
  </si>
  <si>
    <t>Fernando, Laguna López y</t>
  </si>
  <si>
    <t>Laura, Pérez Bover (50%)</t>
  </si>
  <si>
    <t xml:space="preserve">Darocas Juan, María Teresa. </t>
  </si>
  <si>
    <t>Esparza Sanchis, Manuel José.</t>
  </si>
  <si>
    <t>Pastor Pérez, Rosa María.</t>
  </si>
  <si>
    <t xml:space="preserve">Rengel González, Rita. </t>
  </si>
  <si>
    <t>Vicente Pérez Garrido  (1/3)</t>
  </si>
  <si>
    <t>Antonio  Pérez Garrido (1/3)</t>
  </si>
  <si>
    <t xml:space="preserve">Matilde Pérez Garrido  (1/3) </t>
  </si>
  <si>
    <t>Julve Cardona, Jose María.  (4/8)</t>
  </si>
  <si>
    <t>3G</t>
  </si>
  <si>
    <t>3H</t>
  </si>
  <si>
    <t>3I</t>
  </si>
  <si>
    <t xml:space="preserve">Tortosa Navalon, Mª Belén. </t>
  </si>
  <si>
    <t xml:space="preserve">Vidal Baneyto, Alicia. </t>
  </si>
  <si>
    <t>Llorens Arnau, María Dolores.</t>
  </si>
  <si>
    <t>Francisco de Asís, Ruiz Cuenca (1/4).</t>
  </si>
  <si>
    <t>Antonio, Ruiz Cuenca (1/4).</t>
  </si>
  <si>
    <t>Matilde, Ruiz Cuenca (1/4).</t>
  </si>
  <si>
    <t xml:space="preserve">Teresa, Ruiz Cuenca (1/4). </t>
  </si>
  <si>
    <t>3.-1.</t>
  </si>
  <si>
    <t>Bru García, Josep Vicent.</t>
  </si>
  <si>
    <t>3.-2.</t>
  </si>
  <si>
    <t xml:space="preserve">Bru Calatayud, Josefa. </t>
  </si>
  <si>
    <t>Francisca Ruíz Bru (50%)</t>
  </si>
  <si>
    <t>José Ruíz Bru (50%)</t>
  </si>
  <si>
    <t>Ramón Martínez Juan</t>
  </si>
  <si>
    <t>Amparo García Juan</t>
  </si>
  <si>
    <t>Antonio Garcia Sanz</t>
  </si>
  <si>
    <t xml:space="preserve">Fernando Aparicio Alventosa </t>
  </si>
  <si>
    <t>Mercedes Juan Ferrero</t>
  </si>
  <si>
    <t>Antonia  Juan Ferrero</t>
  </si>
  <si>
    <t>Hrdos. Fco. Sisternes Giménez</t>
  </si>
  <si>
    <t>Antonio Luis Pérez Cardona (1/3)</t>
  </si>
  <si>
    <t>Eduardo  Arnau Sanchis</t>
  </si>
  <si>
    <t>Nieves Arnau sanchis</t>
  </si>
  <si>
    <t>7B-1</t>
  </si>
  <si>
    <t>7B-2</t>
  </si>
  <si>
    <t>Penades Valls, Fransec</t>
  </si>
  <si>
    <t>7C</t>
  </si>
  <si>
    <t>7D</t>
  </si>
  <si>
    <t>Antonio Grau Penadés</t>
  </si>
  <si>
    <t>8.-1.</t>
  </si>
  <si>
    <t>8.-2.</t>
  </si>
  <si>
    <t>8.-3.</t>
  </si>
  <si>
    <t>8.-4.</t>
  </si>
  <si>
    <t>Rogelio García Sanchis (50%).</t>
  </si>
  <si>
    <t>Ana Mª Vidal López (50%).</t>
  </si>
  <si>
    <t>8.-5.</t>
  </si>
  <si>
    <t>8.-6.</t>
  </si>
  <si>
    <t>Vicente Ferrando Garrido (54/129) y</t>
  </si>
  <si>
    <t xml:space="preserve">Vicente Ferrando Garrido y </t>
  </si>
  <si>
    <t>Isabel Navarro Martínez (75/129)</t>
  </si>
  <si>
    <t>Ferrando Navarro, Fco. Jose. (1/3).</t>
  </si>
  <si>
    <t>Ferrando Navarro, M. Isabel (1/3).</t>
  </si>
  <si>
    <t xml:space="preserve">Ricardo Tortosa Martí </t>
  </si>
  <si>
    <t>Salvadora Solves Martínez</t>
  </si>
  <si>
    <t>Miguel Navalón Bataller.</t>
  </si>
  <si>
    <t xml:space="preserve">Zoraida Molla Peiró. </t>
  </si>
  <si>
    <t xml:space="preserve">Ramón, Pla Navarro y </t>
  </si>
  <si>
    <t>Ceferina, Bustos Rodríguez (30,8484%)</t>
  </si>
  <si>
    <t xml:space="preserve">Antonio, Soriano Arnau y </t>
  </si>
  <si>
    <t>Amparo, Vidal Bru (34,5758%)</t>
  </si>
  <si>
    <t>Ramón, Molla Albuixech (34,5758%)</t>
  </si>
  <si>
    <t xml:space="preserve">Antonio, Molla Llorens (50%). </t>
  </si>
  <si>
    <t xml:space="preserve">Ramón, Molla Llorens (50%) </t>
  </si>
  <si>
    <t>Ramón, Molla Albuixech</t>
  </si>
  <si>
    <t xml:space="preserve">Amelia, Molla Albuixech. </t>
  </si>
  <si>
    <t>14A</t>
  </si>
  <si>
    <t>14B</t>
  </si>
  <si>
    <t>Mª Luisa, Moreno Real. (1/2).</t>
  </si>
  <si>
    <t>Ramón, Arnau Moreno (1/4).</t>
  </si>
  <si>
    <t>BANCO CENTRAL S.A. (1/4).</t>
  </si>
  <si>
    <t>15.-1.</t>
  </si>
  <si>
    <t>15.-2.</t>
  </si>
  <si>
    <t>15.-3.</t>
  </si>
  <si>
    <t>15.-4.</t>
  </si>
  <si>
    <t>15.-5.</t>
  </si>
  <si>
    <t>15.-6.</t>
  </si>
  <si>
    <t>Neto Caballero, Ana Isabel (50%)</t>
  </si>
  <si>
    <t>Calatayud Maset, Ato. Miguel (50%)</t>
  </si>
  <si>
    <t>DIFERENCIAS PARCELAS</t>
  </si>
  <si>
    <t>2-5H; 2-5J; 2-5LL.</t>
  </si>
  <si>
    <t>PENDIENTE</t>
  </si>
  <si>
    <t>INDEMNIZACIÓN</t>
  </si>
  <si>
    <t>1ª LIQUID.</t>
  </si>
  <si>
    <t>2ª LIQUID.</t>
  </si>
  <si>
    <t>3ªLIQUID.</t>
  </si>
  <si>
    <t>4ªLIQUID.</t>
  </si>
  <si>
    <t>5ªLIQUID.</t>
  </si>
  <si>
    <t>6ªLIQUID.</t>
  </si>
  <si>
    <t xml:space="preserve">Emilia Soriano Juan. </t>
  </si>
  <si>
    <t>Hrdos. Mercedes Sirera Pajaron (4/12)</t>
  </si>
  <si>
    <t xml:space="preserve">Hermanas Dasi Sirera (7/12) </t>
  </si>
  <si>
    <t>HABITAT CANALS</t>
  </si>
  <si>
    <t>Elisa Paya Martinez</t>
  </si>
  <si>
    <t>Jose Luis Martinez Argent</t>
  </si>
  <si>
    <t>A. Mira de Leyva (50%)</t>
  </si>
  <si>
    <t>Fca. Mollá Sancho (50%)</t>
  </si>
  <si>
    <t>Dolores Escalera Boix</t>
  </si>
  <si>
    <t>5P</t>
  </si>
  <si>
    <t xml:space="preserve">Antonio Vicente Beneito Morelló            </t>
  </si>
  <si>
    <t>Hrdos. Antonio Arandinga Barbera</t>
  </si>
  <si>
    <t>Amparo Soriana Vidal</t>
  </si>
  <si>
    <t>Jose Antonio Martínez Sanz</t>
  </si>
  <si>
    <t>Amelia Juan Calatayud</t>
  </si>
  <si>
    <t>Blas Juan Calatayud</t>
  </si>
  <si>
    <t xml:space="preserve">Antonio Argent Pérez. </t>
  </si>
  <si>
    <t>Carmen Arandiga Arnau</t>
  </si>
  <si>
    <t>Juana María Arandiga Arnau</t>
  </si>
  <si>
    <t xml:space="preserve">Bautista Onrubia Ferrer. </t>
  </si>
  <si>
    <t>Juan Arandiga Arnau</t>
  </si>
  <si>
    <t>Concepción Arandiga Sancho (1/3)</t>
  </si>
  <si>
    <t xml:space="preserve">Emilio Arandiga Sancho (1/3) </t>
  </si>
  <si>
    <t xml:space="preserve">José Arandiga Sancho (1/3) </t>
  </si>
  <si>
    <t>Salvador Sancho Barber</t>
  </si>
  <si>
    <t>Enriqueta Gómez Crespo (50%)</t>
  </si>
  <si>
    <t>A.mparo Gómez Crespo (50%)</t>
  </si>
  <si>
    <t>4B1-1</t>
  </si>
  <si>
    <t xml:space="preserve">MANZANA 2 </t>
  </si>
  <si>
    <t>MANZANA 4</t>
  </si>
  <si>
    <t>Hermanas Dasí  Sirera  (7/12)</t>
  </si>
  <si>
    <t>Hrdos. Mercedes Sisera Pajaron (4/12)</t>
  </si>
  <si>
    <t>Milagros Santos Zaragoza</t>
  </si>
  <si>
    <t>Vicente Arnau Juan</t>
  </si>
  <si>
    <t>Sancho Bautista, Carmen.</t>
  </si>
  <si>
    <t>LIQUIDACION URBANIZACIÓN ZONA HORTS</t>
  </si>
  <si>
    <t>Boluda Albiñana, Amparo (50%)</t>
  </si>
  <si>
    <t>Argent Terol, Antonio. (1/6)</t>
  </si>
  <si>
    <t>Marcelino López Pina (1/3)</t>
  </si>
  <si>
    <t>José López Pina (1/3)</t>
  </si>
  <si>
    <t>Rogelio López Pina (1/3)</t>
  </si>
  <si>
    <t>Nieves Fenollar Chaques (1/2)</t>
  </si>
  <si>
    <t>Vicenta Fenollar Chaques (1/2)</t>
  </si>
  <si>
    <t>Ricardo Sanchis Sarrió</t>
  </si>
  <si>
    <t>Gloria Delamo Laguía</t>
  </si>
  <si>
    <t>Encarnación Ferrer Llopis</t>
  </si>
  <si>
    <t>Joaquín Arandiga Barberá</t>
  </si>
  <si>
    <t>Molla Fillol, Antonio (3/9).</t>
  </si>
  <si>
    <t>Molla Fillol, Pablo. (3/9)</t>
  </si>
  <si>
    <t>Molla Fillol, Sergio (3/9)</t>
  </si>
  <si>
    <t xml:space="preserve">Molla Fillol, Antonio (3/9) </t>
  </si>
  <si>
    <t>Molla Fillol, Pablo (3/9)</t>
  </si>
  <si>
    <t xml:space="preserve">Enrique Vicente Muñoz Climent </t>
  </si>
  <si>
    <t>María Albuixech Rodríguez</t>
  </si>
  <si>
    <t>Terol Esparza, Matilde (4/6)</t>
  </si>
  <si>
    <t>Martínez Tarraso, Gregorio</t>
  </si>
  <si>
    <t>Beneyto Morelló, Inmaculada (50%)</t>
  </si>
  <si>
    <t>Beneyto Morello, Antonio Vte (50%)</t>
  </si>
  <si>
    <t xml:space="preserve">Vidal Lluch, Mº Julia </t>
  </si>
  <si>
    <t>Pérez Arnau, Juan Bautista</t>
  </si>
  <si>
    <t>Díez Bztan, Miguel Ángel</t>
  </si>
  <si>
    <t>Cuenca Mollá, Elisa-Isabel</t>
  </si>
  <si>
    <t>Márquez Lázaro, Mª Teresa(50%)</t>
  </si>
  <si>
    <t>Calatayud Márquez, Vicente (50%)</t>
  </si>
  <si>
    <t>Martínez Sanchis, Oscar</t>
  </si>
  <si>
    <t>Morales Caldes, Raúl (50%)</t>
  </si>
  <si>
    <t>Fernández Rubio, Verónica (50%)</t>
  </si>
  <si>
    <t xml:space="preserve">Emilio Arándiga Sancho </t>
  </si>
  <si>
    <t>Concepción Guadas Ferrer</t>
  </si>
  <si>
    <t>AYUNTAMIENTO CANALS</t>
  </si>
  <si>
    <t>INDEMNIZACIÓN A PAGAR 2-5J</t>
  </si>
  <si>
    <t>Escot Garrido, Ana Emilia (1/3)</t>
  </si>
  <si>
    <t>Cremades Escot, Bárbara , Joan y Saul (2/3)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</si>
</sst>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0/0"/>
    <numFmt numFmtId="166" formatCode="#/#"/>
    <numFmt numFmtId="167" formatCode="0.0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"/>
    <numFmt numFmtId="178" formatCode="#,##0.000"/>
  </numFmts>
  <fonts count="6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name val="Calibri Light"/>
      <family val="2"/>
    </font>
    <font>
      <b/>
      <sz val="7"/>
      <name val="Calibri Light"/>
      <family val="2"/>
    </font>
    <font>
      <sz val="7"/>
      <color indexed="9"/>
      <name val="Calibri Light"/>
      <family val="2"/>
    </font>
    <font>
      <sz val="7"/>
      <color indexed="10"/>
      <name val="Calibri Light"/>
      <family val="2"/>
    </font>
    <font>
      <b/>
      <sz val="7"/>
      <color indexed="23"/>
      <name val="Calibri Light"/>
      <family val="2"/>
    </font>
    <font>
      <b/>
      <sz val="7"/>
      <color indexed="10"/>
      <name val="Calibri Light"/>
      <family val="2"/>
    </font>
    <font>
      <u val="single"/>
      <sz val="7"/>
      <name val="Calibri Light"/>
      <family val="2"/>
    </font>
    <font>
      <b/>
      <u val="single"/>
      <sz val="7"/>
      <name val="Calibri Light"/>
      <family val="2"/>
    </font>
    <font>
      <sz val="7"/>
      <color indexed="23"/>
      <name val="Calibri Light"/>
      <family val="2"/>
    </font>
    <font>
      <sz val="7"/>
      <color indexed="8"/>
      <name val="Calibri Light"/>
      <family val="2"/>
    </font>
    <font>
      <b/>
      <sz val="7"/>
      <color indexed="63"/>
      <name val="Calibri Light"/>
      <family val="2"/>
    </font>
    <font>
      <b/>
      <sz val="10"/>
      <name val="Calibri Light"/>
      <family val="2"/>
    </font>
    <font>
      <b/>
      <sz val="1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Calibri Light"/>
      <family val="2"/>
    </font>
    <font>
      <sz val="7"/>
      <color rgb="FFFF0000"/>
      <name val="Calibri Light"/>
      <family val="2"/>
    </font>
    <font>
      <b/>
      <sz val="7"/>
      <color theme="2" tint="-0.4999699890613556"/>
      <name val="Calibri Light"/>
      <family val="2"/>
    </font>
    <font>
      <b/>
      <sz val="7"/>
      <color rgb="FFFF0000"/>
      <name val="Calibri Light"/>
      <family val="2"/>
    </font>
    <font>
      <b/>
      <sz val="7"/>
      <color theme="0" tint="-0.4999699890613556"/>
      <name val="Calibri Light"/>
      <family val="2"/>
    </font>
    <font>
      <sz val="7"/>
      <color theme="0" tint="-0.4999699890613556"/>
      <name val="Calibri Light"/>
      <family val="2"/>
    </font>
    <font>
      <sz val="7"/>
      <color theme="1"/>
      <name val="Calibri Light"/>
      <family val="2"/>
    </font>
    <font>
      <b/>
      <sz val="7"/>
      <color theme="1" tint="0.34999001026153564"/>
      <name val="Calibri Light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361">
    <xf numFmtId="0" fontId="0" fillId="0" borderId="0" xfId="0" applyAlignment="1">
      <alignment/>
    </xf>
    <xf numFmtId="0" fontId="0" fillId="33" borderId="10" xfId="0" applyNumberFormat="1" applyFill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33" borderId="11" xfId="0" applyNumberFormat="1" applyFill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33" borderId="0" xfId="0" applyNumberFormat="1" applyFill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0" fillId="33" borderId="12" xfId="0" applyNumberFormat="1" applyFill="1" applyBorder="1" applyAlignment="1">
      <alignment horizontal="right"/>
    </xf>
    <xf numFmtId="0" fontId="0" fillId="0" borderId="11" xfId="0" applyNumberFormat="1" applyBorder="1" applyAlignment="1">
      <alignment horizontal="right" wrapText="1"/>
    </xf>
    <xf numFmtId="0" fontId="0" fillId="0" borderId="0" xfId="0" applyNumberFormat="1" applyBorder="1" applyAlignment="1">
      <alignment horizontal="right" wrapText="1"/>
    </xf>
    <xf numFmtId="0" fontId="0" fillId="0" borderId="10" xfId="0" applyNumberFormat="1" applyBorder="1" applyAlignment="1">
      <alignment horizontal="right" wrapText="1"/>
    </xf>
    <xf numFmtId="0" fontId="0" fillId="33" borderId="10" xfId="0" applyNumberFormat="1" applyFill="1" applyBorder="1" applyAlignment="1">
      <alignment horizontal="right" wrapText="1"/>
    </xf>
    <xf numFmtId="0" fontId="0" fillId="0" borderId="12" xfId="0" applyNumberFormat="1" applyFont="1" applyBorder="1" applyAlignment="1">
      <alignment horizontal="right"/>
    </xf>
    <xf numFmtId="0" fontId="0" fillId="33" borderId="12" xfId="0" applyNumberFormat="1" applyFont="1" applyFill="1" applyBorder="1" applyAlignment="1">
      <alignment horizontal="right"/>
    </xf>
    <xf numFmtId="0" fontId="0" fillId="33" borderId="13" xfId="0" applyNumberFormat="1" applyFill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2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2" fontId="23" fillId="0" borderId="18" xfId="0" applyNumberFormat="1" applyFont="1" applyBorder="1" applyAlignment="1">
      <alignment/>
    </xf>
    <xf numFmtId="167" fontId="22" fillId="0" borderId="11" xfId="0" applyNumberFormat="1" applyFont="1" applyFill="1" applyBorder="1" applyAlignment="1">
      <alignment/>
    </xf>
    <xf numFmtId="167" fontId="23" fillId="0" borderId="11" xfId="0" applyNumberFormat="1" applyFont="1" applyFill="1" applyBorder="1" applyAlignment="1">
      <alignment/>
    </xf>
    <xf numFmtId="2" fontId="22" fillId="0" borderId="11" xfId="0" applyNumberFormat="1" applyFont="1" applyBorder="1" applyAlignment="1">
      <alignment horizontal="right"/>
    </xf>
    <xf numFmtId="2" fontId="22" fillId="0" borderId="11" xfId="0" applyNumberFormat="1" applyFont="1" applyFill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167" fontId="22" fillId="0" borderId="0" xfId="0" applyNumberFormat="1" applyFont="1" applyFill="1" applyBorder="1" applyAlignment="1">
      <alignment wrapText="1"/>
    </xf>
    <xf numFmtId="167" fontId="23" fillId="0" borderId="0" xfId="0" applyNumberFormat="1" applyFont="1" applyFill="1" applyBorder="1" applyAlignment="1">
      <alignment wrapText="1"/>
    </xf>
    <xf numFmtId="2" fontId="22" fillId="0" borderId="0" xfId="0" applyNumberFormat="1" applyFont="1" applyBorder="1" applyAlignment="1">
      <alignment horizontal="right" wrapText="1"/>
    </xf>
    <xf numFmtId="2" fontId="22" fillId="0" borderId="0" xfId="0" applyNumberFormat="1" applyFont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167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167" fontId="23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167" fontId="22" fillId="0" borderId="0" xfId="0" applyNumberFormat="1" applyFont="1" applyFill="1" applyBorder="1" applyAlignment="1">
      <alignment/>
    </xf>
    <xf numFmtId="167" fontId="23" fillId="0" borderId="10" xfId="0" applyNumberFormat="1" applyFont="1" applyFill="1" applyBorder="1" applyAlignment="1">
      <alignment wrapText="1"/>
    </xf>
    <xf numFmtId="2" fontId="23" fillId="0" borderId="10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0" xfId="0" applyNumberFormat="1" applyFont="1" applyFill="1" applyBorder="1" applyAlignment="1">
      <alignment/>
    </xf>
    <xf numFmtId="167" fontId="23" fillId="0" borderId="0" xfId="0" applyNumberFormat="1" applyFont="1" applyFill="1" applyAlignment="1">
      <alignment/>
    </xf>
    <xf numFmtId="167" fontId="22" fillId="0" borderId="0" xfId="0" applyNumberFormat="1" applyFont="1" applyFill="1" applyAlignment="1">
      <alignment/>
    </xf>
    <xf numFmtId="167" fontId="23" fillId="0" borderId="0" xfId="0" applyNumberFormat="1" applyFont="1" applyAlignment="1">
      <alignment/>
    </xf>
    <xf numFmtId="2" fontId="23" fillId="0" borderId="0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2" fontId="23" fillId="0" borderId="11" xfId="0" applyNumberFormat="1" applyFont="1" applyFill="1" applyBorder="1" applyAlignment="1">
      <alignment horizontal="right"/>
    </xf>
    <xf numFmtId="2" fontId="23" fillId="0" borderId="0" xfId="0" applyNumberFormat="1" applyFont="1" applyAlignment="1">
      <alignment/>
    </xf>
    <xf numFmtId="2" fontId="23" fillId="0" borderId="10" xfId="0" applyNumberFormat="1" applyFont="1" applyBorder="1" applyAlignment="1">
      <alignment horizontal="right"/>
    </xf>
    <xf numFmtId="167" fontId="23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167" fontId="22" fillId="0" borderId="0" xfId="0" applyNumberFormat="1" applyFont="1" applyAlignment="1">
      <alignment wrapText="1"/>
    </xf>
    <xf numFmtId="2" fontId="22" fillId="0" borderId="0" xfId="0" applyNumberFormat="1" applyFont="1" applyFill="1" applyBorder="1" applyAlignment="1">
      <alignment horizontal="right" wrapText="1"/>
    </xf>
    <xf numFmtId="2" fontId="23" fillId="0" borderId="0" xfId="0" applyNumberFormat="1" applyFont="1" applyFill="1" applyBorder="1" applyAlignment="1">
      <alignment horizontal="right" wrapText="1"/>
    </xf>
    <xf numFmtId="2" fontId="23" fillId="0" borderId="0" xfId="0" applyNumberFormat="1" applyFont="1" applyBorder="1" applyAlignment="1">
      <alignment horizontal="right" wrapText="1"/>
    </xf>
    <xf numFmtId="2" fontId="22" fillId="0" borderId="19" xfId="0" applyNumberFormat="1" applyFont="1" applyBorder="1" applyAlignment="1">
      <alignment/>
    </xf>
    <xf numFmtId="2" fontId="22" fillId="0" borderId="20" xfId="0" applyNumberFormat="1" applyFont="1" applyFill="1" applyBorder="1" applyAlignment="1">
      <alignment/>
    </xf>
    <xf numFmtId="2" fontId="23" fillId="0" borderId="20" xfId="0" applyNumberFormat="1" applyFont="1" applyBorder="1" applyAlignment="1">
      <alignment/>
    </xf>
    <xf numFmtId="2" fontId="23" fillId="0" borderId="19" xfId="0" applyNumberFormat="1" applyFont="1" applyBorder="1" applyAlignment="1">
      <alignment/>
    </xf>
    <xf numFmtId="2" fontId="22" fillId="0" borderId="20" xfId="0" applyNumberFormat="1" applyFont="1" applyBorder="1" applyAlignment="1">
      <alignment/>
    </xf>
    <xf numFmtId="167" fontId="54" fillId="0" borderId="0" xfId="0" applyNumberFormat="1" applyFont="1" applyAlignment="1">
      <alignment/>
    </xf>
    <xf numFmtId="2" fontId="22" fillId="0" borderId="19" xfId="0" applyNumberFormat="1" applyFont="1" applyFill="1" applyBorder="1" applyAlignment="1">
      <alignment/>
    </xf>
    <xf numFmtId="2" fontId="23" fillId="0" borderId="20" xfId="0" applyNumberFormat="1" applyFont="1" applyBorder="1" applyAlignment="1">
      <alignment horizontal="right"/>
    </xf>
    <xf numFmtId="2" fontId="23" fillId="0" borderId="21" xfId="0" applyNumberFormat="1" applyFont="1" applyBorder="1" applyAlignment="1">
      <alignment/>
    </xf>
    <xf numFmtId="0" fontId="22" fillId="0" borderId="0" xfId="0" applyNumberFormat="1" applyFont="1" applyBorder="1" applyAlignment="1">
      <alignment horizontal="right"/>
    </xf>
    <xf numFmtId="0" fontId="23" fillId="0" borderId="0" xfId="0" applyNumberFormat="1" applyFont="1" applyBorder="1" applyAlignment="1">
      <alignment horizontal="right"/>
    </xf>
    <xf numFmtId="2" fontId="23" fillId="0" borderId="20" xfId="0" applyNumberFormat="1" applyFont="1" applyFill="1" applyBorder="1" applyAlignment="1">
      <alignment/>
    </xf>
    <xf numFmtId="2" fontId="23" fillId="0" borderId="2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2" fontId="22" fillId="0" borderId="0" xfId="0" applyNumberFormat="1" applyFont="1" applyAlignment="1">
      <alignment horizontal="right"/>
    </xf>
    <xf numFmtId="2" fontId="55" fillId="0" borderId="0" xfId="0" applyNumberFormat="1" applyFont="1" applyFill="1" applyBorder="1" applyAlignment="1">
      <alignment/>
    </xf>
    <xf numFmtId="2" fontId="22" fillId="0" borderId="0" xfId="0" applyNumberFormat="1" applyFont="1" applyBorder="1" applyAlignment="1">
      <alignment wrapText="1"/>
    </xf>
    <xf numFmtId="2" fontId="22" fillId="0" borderId="0" xfId="0" applyNumberFormat="1" applyFont="1" applyFill="1" applyBorder="1" applyAlignment="1">
      <alignment wrapText="1"/>
    </xf>
    <xf numFmtId="167" fontId="23" fillId="34" borderId="22" xfId="0" applyNumberFormat="1" applyFont="1" applyFill="1" applyBorder="1" applyAlignment="1">
      <alignment vertical="center" wrapText="1"/>
    </xf>
    <xf numFmtId="2" fontId="22" fillId="34" borderId="22" xfId="0" applyNumberFormat="1" applyFont="1" applyFill="1" applyBorder="1" applyAlignment="1">
      <alignment vertical="center"/>
    </xf>
    <xf numFmtId="2" fontId="23" fillId="34" borderId="22" xfId="0" applyNumberFormat="1" applyFont="1" applyFill="1" applyBorder="1" applyAlignment="1">
      <alignment vertical="center"/>
    </xf>
    <xf numFmtId="167" fontId="22" fillId="0" borderId="0" xfId="0" applyNumberFormat="1" applyFont="1" applyFill="1" applyBorder="1" applyAlignment="1">
      <alignment vertical="center"/>
    </xf>
    <xf numFmtId="167" fontId="23" fillId="35" borderId="22" xfId="0" applyNumberFormat="1" applyFont="1" applyFill="1" applyBorder="1" applyAlignment="1">
      <alignment horizontal="left" vertical="center" wrapText="1"/>
    </xf>
    <xf numFmtId="167" fontId="22" fillId="0" borderId="0" xfId="0" applyNumberFormat="1" applyFont="1" applyFill="1" applyAlignment="1">
      <alignment horizontal="left" vertical="center" wrapText="1"/>
    </xf>
    <xf numFmtId="2" fontId="22" fillId="35" borderId="22" xfId="0" applyNumberFormat="1" applyFont="1" applyFill="1" applyBorder="1" applyAlignment="1">
      <alignment horizontal="left" vertical="center"/>
    </xf>
    <xf numFmtId="167" fontId="22" fillId="0" borderId="0" xfId="0" applyNumberFormat="1" applyFont="1" applyFill="1" applyAlignment="1">
      <alignment horizontal="left" vertical="center"/>
    </xf>
    <xf numFmtId="167" fontId="22" fillId="0" borderId="0" xfId="0" applyNumberFormat="1" applyFont="1" applyFill="1" applyAlignment="1">
      <alignment vertical="center"/>
    </xf>
    <xf numFmtId="167" fontId="23" fillId="35" borderId="22" xfId="0" applyNumberFormat="1" applyFont="1" applyFill="1" applyBorder="1" applyAlignment="1">
      <alignment vertical="center" wrapText="1"/>
    </xf>
    <xf numFmtId="2" fontId="23" fillId="35" borderId="22" xfId="0" applyNumberFormat="1" applyFont="1" applyFill="1" applyBorder="1" applyAlignment="1">
      <alignment vertical="center"/>
    </xf>
    <xf numFmtId="2" fontId="23" fillId="35" borderId="22" xfId="0" applyNumberFormat="1" applyFont="1" applyFill="1" applyBorder="1" applyAlignment="1">
      <alignment horizontal="right" vertical="center"/>
    </xf>
    <xf numFmtId="167" fontId="23" fillId="0" borderId="0" xfId="0" applyNumberFormat="1" applyFont="1" applyFill="1" applyAlignment="1">
      <alignment vertical="center"/>
    </xf>
    <xf numFmtId="167" fontId="23" fillId="35" borderId="22" xfId="0" applyNumberFormat="1" applyFont="1" applyFill="1" applyBorder="1" applyAlignment="1">
      <alignment vertical="center"/>
    </xf>
    <xf numFmtId="2" fontId="22" fillId="35" borderId="22" xfId="0" applyNumberFormat="1" applyFont="1" applyFill="1" applyBorder="1" applyAlignment="1">
      <alignment horizontal="right" vertical="center"/>
    </xf>
    <xf numFmtId="167" fontId="23" fillId="36" borderId="22" xfId="0" applyNumberFormat="1" applyFont="1" applyFill="1" applyBorder="1" applyAlignment="1">
      <alignment vertical="center" wrapText="1"/>
    </xf>
    <xf numFmtId="2" fontId="23" fillId="36" borderId="22" xfId="0" applyNumberFormat="1" applyFont="1" applyFill="1" applyBorder="1" applyAlignment="1">
      <alignment vertical="center"/>
    </xf>
    <xf numFmtId="2" fontId="23" fillId="36" borderId="22" xfId="0" applyNumberFormat="1" applyFont="1" applyFill="1" applyBorder="1" applyAlignment="1">
      <alignment horizontal="right" vertical="center"/>
    </xf>
    <xf numFmtId="2" fontId="22" fillId="36" borderId="22" xfId="0" applyNumberFormat="1" applyFont="1" applyFill="1" applyBorder="1" applyAlignment="1">
      <alignment horizontal="right" vertical="center"/>
    </xf>
    <xf numFmtId="2" fontId="23" fillId="35" borderId="23" xfId="0" applyNumberFormat="1" applyFont="1" applyFill="1" applyBorder="1" applyAlignment="1">
      <alignment vertical="center"/>
    </xf>
    <xf numFmtId="2" fontId="23" fillId="36" borderId="23" xfId="0" applyNumberFormat="1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horizontal="left" vertical="center"/>
    </xf>
    <xf numFmtId="1" fontId="22" fillId="0" borderId="0" xfId="0" applyNumberFormat="1" applyFont="1" applyFill="1" applyBorder="1" applyAlignment="1">
      <alignment horizontal="left" vertical="center"/>
    </xf>
    <xf numFmtId="1" fontId="22" fillId="0" borderId="0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 wrapText="1"/>
    </xf>
    <xf numFmtId="1" fontId="23" fillId="0" borderId="0" xfId="0" applyNumberFormat="1" applyFont="1" applyFill="1" applyBorder="1" applyAlignment="1">
      <alignment vertical="center"/>
    </xf>
    <xf numFmtId="2" fontId="23" fillId="34" borderId="0" xfId="0" applyNumberFormat="1" applyFont="1" applyFill="1" applyBorder="1" applyAlignment="1">
      <alignment/>
    </xf>
    <xf numFmtId="2" fontId="23" fillId="34" borderId="0" xfId="0" applyNumberFormat="1" applyFont="1" applyFill="1" applyBorder="1" applyAlignment="1">
      <alignment horizontal="right"/>
    </xf>
    <xf numFmtId="2" fontId="23" fillId="34" borderId="20" xfId="0" applyNumberFormat="1" applyFont="1" applyFill="1" applyBorder="1" applyAlignment="1">
      <alignment/>
    </xf>
    <xf numFmtId="2" fontId="23" fillId="34" borderId="10" xfId="0" applyNumberFormat="1" applyFont="1" applyFill="1" applyBorder="1" applyAlignment="1">
      <alignment/>
    </xf>
    <xf numFmtId="2" fontId="23" fillId="34" borderId="10" xfId="0" applyNumberFormat="1" applyFont="1" applyFill="1" applyBorder="1" applyAlignment="1">
      <alignment horizontal="right"/>
    </xf>
    <xf numFmtId="2" fontId="23" fillId="34" borderId="21" xfId="0" applyNumberFormat="1" applyFont="1" applyFill="1" applyBorder="1" applyAlignment="1">
      <alignment/>
    </xf>
    <xf numFmtId="2" fontId="23" fillId="34" borderId="13" xfId="0" applyNumberFormat="1" applyFont="1" applyFill="1" applyBorder="1" applyAlignment="1">
      <alignment/>
    </xf>
    <xf numFmtId="2" fontId="23" fillId="34" borderId="13" xfId="0" applyNumberFormat="1" applyFont="1" applyFill="1" applyBorder="1" applyAlignment="1">
      <alignment horizontal="right"/>
    </xf>
    <xf numFmtId="2" fontId="23" fillId="34" borderId="18" xfId="0" applyNumberFormat="1" applyFont="1" applyFill="1" applyBorder="1" applyAlignment="1">
      <alignment/>
    </xf>
    <xf numFmtId="2" fontId="23" fillId="35" borderId="21" xfId="0" applyNumberFormat="1" applyFont="1" applyFill="1" applyBorder="1" applyAlignment="1">
      <alignment/>
    </xf>
    <xf numFmtId="2" fontId="23" fillId="35" borderId="13" xfId="0" applyNumberFormat="1" applyFont="1" applyFill="1" applyBorder="1" applyAlignment="1">
      <alignment/>
    </xf>
    <xf numFmtId="2" fontId="23" fillId="35" borderId="13" xfId="0" applyNumberFormat="1" applyFont="1" applyFill="1" applyBorder="1" applyAlignment="1">
      <alignment horizontal="right"/>
    </xf>
    <xf numFmtId="2" fontId="23" fillId="35" borderId="18" xfId="0" applyNumberFormat="1" applyFont="1" applyFill="1" applyBorder="1" applyAlignment="1">
      <alignment/>
    </xf>
    <xf numFmtId="2" fontId="23" fillId="35" borderId="10" xfId="0" applyNumberFormat="1" applyFont="1" applyFill="1" applyBorder="1" applyAlignment="1">
      <alignment/>
    </xf>
    <xf numFmtId="2" fontId="56" fillId="0" borderId="0" xfId="0" applyNumberFormat="1" applyFont="1" applyFill="1" applyBorder="1" applyAlignment="1">
      <alignment/>
    </xf>
    <xf numFmtId="2" fontId="56" fillId="0" borderId="20" xfId="0" applyNumberFormat="1" applyFont="1" applyFill="1" applyBorder="1" applyAlignment="1">
      <alignment/>
    </xf>
    <xf numFmtId="2" fontId="22" fillId="37" borderId="0" xfId="0" applyNumberFormat="1" applyFont="1" applyFill="1" applyBorder="1" applyAlignment="1">
      <alignment/>
    </xf>
    <xf numFmtId="2" fontId="23" fillId="37" borderId="0" xfId="0" applyNumberFormat="1" applyFont="1" applyFill="1" applyBorder="1" applyAlignment="1">
      <alignment/>
    </xf>
    <xf numFmtId="2" fontId="23" fillId="37" borderId="20" xfId="0" applyNumberFormat="1" applyFont="1" applyFill="1" applyBorder="1" applyAlignment="1">
      <alignment/>
    </xf>
    <xf numFmtId="172" fontId="22" fillId="0" borderId="0" xfId="0" applyNumberFormat="1" applyFont="1" applyBorder="1" applyAlignment="1">
      <alignment/>
    </xf>
    <xf numFmtId="173" fontId="23" fillId="0" borderId="0" xfId="0" applyNumberFormat="1" applyFont="1" applyBorder="1" applyAlignment="1">
      <alignment/>
    </xf>
    <xf numFmtId="172" fontId="23" fillId="0" borderId="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0" xfId="0" applyNumberFormat="1" applyFont="1" applyFill="1" applyBorder="1" applyAlignment="1">
      <alignment/>
    </xf>
    <xf numFmtId="172" fontId="23" fillId="0" borderId="10" xfId="0" applyNumberFormat="1" applyFont="1" applyFill="1" applyBorder="1" applyAlignment="1">
      <alignment/>
    </xf>
    <xf numFmtId="1" fontId="23" fillId="0" borderId="11" xfId="0" applyNumberFormat="1" applyFont="1" applyFill="1" applyBorder="1" applyAlignment="1">
      <alignment vertical="center"/>
    </xf>
    <xf numFmtId="1" fontId="23" fillId="0" borderId="11" xfId="0" applyNumberFormat="1" applyFont="1" applyFill="1" applyBorder="1" applyAlignment="1">
      <alignment horizontal="left" vertical="center"/>
    </xf>
    <xf numFmtId="1" fontId="23" fillId="0" borderId="0" xfId="0" applyNumberFormat="1" applyFont="1" applyFill="1" applyBorder="1" applyAlignment="1">
      <alignment vertical="center" wrapText="1"/>
    </xf>
    <xf numFmtId="1" fontId="23" fillId="0" borderId="0" xfId="0" applyNumberFormat="1" applyFont="1" applyFill="1" applyBorder="1" applyAlignment="1">
      <alignment horizontal="left" vertical="center" wrapText="1"/>
    </xf>
    <xf numFmtId="172" fontId="22" fillId="0" borderId="0" xfId="0" applyNumberFormat="1" applyFont="1" applyFill="1" applyBorder="1" applyAlignment="1">
      <alignment/>
    </xf>
    <xf numFmtId="173" fontId="23" fillId="0" borderId="0" xfId="0" applyNumberFormat="1" applyFont="1" applyFill="1" applyBorder="1" applyAlignment="1">
      <alignment/>
    </xf>
    <xf numFmtId="172" fontId="23" fillId="0" borderId="0" xfId="0" applyNumberFormat="1" applyFont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174" fontId="23" fillId="0" borderId="0" xfId="0" applyNumberFormat="1" applyFont="1" applyFill="1" applyBorder="1" applyAlignment="1">
      <alignment/>
    </xf>
    <xf numFmtId="2" fontId="23" fillId="35" borderId="23" xfId="0" applyNumberFormat="1" applyFont="1" applyFill="1" applyBorder="1" applyAlignment="1">
      <alignment horizontal="center" vertical="center"/>
    </xf>
    <xf numFmtId="172" fontId="23" fillId="35" borderId="22" xfId="0" applyNumberFormat="1" applyFont="1" applyFill="1" applyBorder="1" applyAlignment="1">
      <alignment horizontal="center" vertical="center"/>
    </xf>
    <xf numFmtId="172" fontId="23" fillId="35" borderId="22" xfId="0" applyNumberFormat="1" applyFont="1" applyFill="1" applyBorder="1" applyAlignment="1">
      <alignment vertical="center"/>
    </xf>
    <xf numFmtId="1" fontId="57" fillId="0" borderId="0" xfId="0" applyNumberFormat="1" applyFont="1" applyFill="1" applyBorder="1" applyAlignment="1">
      <alignment horizontal="left" vertical="center"/>
    </xf>
    <xf numFmtId="172" fontId="23" fillId="36" borderId="22" xfId="0" applyNumberFormat="1" applyFont="1" applyFill="1" applyBorder="1" applyAlignment="1">
      <alignment vertical="center"/>
    </xf>
    <xf numFmtId="2" fontId="22" fillId="37" borderId="20" xfId="0" applyNumberFormat="1" applyFont="1" applyFill="1" applyBorder="1" applyAlignment="1">
      <alignment/>
    </xf>
    <xf numFmtId="2" fontId="22" fillId="37" borderId="0" xfId="0" applyNumberFormat="1" applyFont="1" applyFill="1" applyBorder="1" applyAlignment="1">
      <alignment horizontal="right"/>
    </xf>
    <xf numFmtId="2" fontId="23" fillId="35" borderId="1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wrapText="1"/>
    </xf>
    <xf numFmtId="2" fontId="23" fillId="34" borderId="21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/>
    </xf>
    <xf numFmtId="167" fontId="28" fillId="0" borderId="0" xfId="0" applyNumberFormat="1" applyFont="1" applyFill="1" applyBorder="1" applyAlignment="1">
      <alignment horizontal="right"/>
    </xf>
    <xf numFmtId="167" fontId="22" fillId="0" borderId="0" xfId="0" applyNumberFormat="1" applyFont="1" applyFill="1" applyBorder="1" applyAlignment="1">
      <alignment horizontal="center"/>
    </xf>
    <xf numFmtId="167" fontId="23" fillId="0" borderId="0" xfId="0" applyNumberFormat="1" applyFont="1" applyFill="1" applyBorder="1" applyAlignment="1">
      <alignment horizontal="left" wrapText="1"/>
    </xf>
    <xf numFmtId="172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 wrapText="1"/>
    </xf>
    <xf numFmtId="172" fontId="58" fillId="0" borderId="0" xfId="0" applyNumberFormat="1" applyFont="1" applyFill="1" applyBorder="1" applyAlignment="1">
      <alignment wrapText="1"/>
    </xf>
    <xf numFmtId="2" fontId="59" fillId="0" borderId="0" xfId="0" applyNumberFormat="1" applyFont="1" applyFill="1" applyBorder="1" applyAlignment="1">
      <alignment horizontal="right"/>
    </xf>
    <xf numFmtId="2" fontId="59" fillId="0" borderId="0" xfId="0" applyNumberFormat="1" applyFont="1" applyFill="1" applyBorder="1" applyAlignment="1">
      <alignment/>
    </xf>
    <xf numFmtId="2" fontId="59" fillId="0" borderId="20" xfId="0" applyNumberFormat="1" applyFont="1" applyBorder="1" applyAlignment="1">
      <alignment/>
    </xf>
    <xf numFmtId="2" fontId="23" fillId="0" borderId="11" xfId="0" applyNumberFormat="1" applyFont="1" applyFill="1" applyBorder="1" applyAlignment="1">
      <alignment/>
    </xf>
    <xf numFmtId="2" fontId="59" fillId="0" borderId="0" xfId="0" applyNumberFormat="1" applyFont="1" applyFill="1" applyBorder="1" applyAlignment="1">
      <alignment wrapText="1"/>
    </xf>
    <xf numFmtId="167" fontId="23" fillId="0" borderId="0" xfId="0" applyNumberFormat="1" applyFont="1" applyBorder="1" applyAlignment="1">
      <alignment wrapText="1"/>
    </xf>
    <xf numFmtId="173" fontId="22" fillId="0" borderId="0" xfId="0" applyNumberFormat="1" applyFont="1" applyBorder="1" applyAlignment="1">
      <alignment/>
    </xf>
    <xf numFmtId="173" fontId="22" fillId="0" borderId="0" xfId="0" applyNumberFormat="1" applyFont="1" applyFill="1" applyBorder="1" applyAlignment="1">
      <alignment/>
    </xf>
    <xf numFmtId="2" fontId="55" fillId="0" borderId="0" xfId="0" applyNumberFormat="1" applyFont="1" applyFill="1" applyBorder="1" applyAlignment="1">
      <alignment horizontal="right"/>
    </xf>
    <xf numFmtId="167" fontId="22" fillId="0" borderId="0" xfId="0" applyNumberFormat="1" applyFont="1" applyBorder="1" applyAlignment="1">
      <alignment horizontal="right"/>
    </xf>
    <xf numFmtId="1" fontId="23" fillId="0" borderId="24" xfId="0" applyNumberFormat="1" applyFont="1" applyFill="1" applyBorder="1" applyAlignment="1">
      <alignment vertical="center"/>
    </xf>
    <xf numFmtId="1" fontId="23" fillId="0" borderId="24" xfId="0" applyNumberFormat="1" applyFont="1" applyFill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2" fontId="22" fillId="0" borderId="20" xfId="0" applyNumberFormat="1" applyFont="1" applyFill="1" applyBorder="1" applyAlignment="1">
      <alignment horizontal="right"/>
    </xf>
    <xf numFmtId="2" fontId="60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vertical="center"/>
    </xf>
    <xf numFmtId="1" fontId="28" fillId="0" borderId="0" xfId="0" applyNumberFormat="1" applyFont="1" applyFill="1" applyBorder="1" applyAlignment="1">
      <alignment horizontal="left" vertical="center"/>
    </xf>
    <xf numFmtId="167" fontId="22" fillId="0" borderId="10" xfId="0" applyNumberFormat="1" applyFont="1" applyFill="1" applyBorder="1" applyAlignment="1">
      <alignment/>
    </xf>
    <xf numFmtId="172" fontId="23" fillId="35" borderId="22" xfId="0" applyNumberFormat="1" applyFont="1" applyFill="1" applyBorder="1" applyAlignment="1">
      <alignment vertical="center" wrapText="1"/>
    </xf>
    <xf numFmtId="2" fontId="23" fillId="35" borderId="22" xfId="0" applyNumberFormat="1" applyFont="1" applyFill="1" applyBorder="1" applyAlignment="1">
      <alignment vertical="center" wrapText="1"/>
    </xf>
    <xf numFmtId="167" fontId="22" fillId="0" borderId="20" xfId="0" applyNumberFormat="1" applyFont="1" applyBorder="1" applyAlignment="1">
      <alignment/>
    </xf>
    <xf numFmtId="167" fontId="22" fillId="0" borderId="20" xfId="0" applyNumberFormat="1" applyFont="1" applyFill="1" applyBorder="1" applyAlignment="1">
      <alignment/>
    </xf>
    <xf numFmtId="167" fontId="22" fillId="0" borderId="20" xfId="0" applyNumberFormat="1" applyFont="1" applyFill="1" applyBorder="1" applyAlignment="1">
      <alignment horizontal="left" vertical="center"/>
    </xf>
    <xf numFmtId="2" fontId="22" fillId="0" borderId="20" xfId="0" applyNumberFormat="1" applyFont="1" applyBorder="1" applyAlignment="1">
      <alignment horizontal="right"/>
    </xf>
    <xf numFmtId="167" fontId="22" fillId="0" borderId="20" xfId="0" applyNumberFormat="1" applyFont="1" applyFill="1" applyBorder="1" applyAlignment="1">
      <alignment wrapText="1"/>
    </xf>
    <xf numFmtId="2" fontId="23" fillId="36" borderId="23" xfId="0" applyNumberFormat="1" applyFont="1" applyFill="1" applyBorder="1" applyAlignment="1">
      <alignment horizontal="right" vertical="center"/>
    </xf>
    <xf numFmtId="2" fontId="23" fillId="0" borderId="13" xfId="0" applyNumberFormat="1" applyFont="1" applyFill="1" applyBorder="1" applyAlignment="1">
      <alignment/>
    </xf>
    <xf numFmtId="2" fontId="23" fillId="0" borderId="13" xfId="0" applyNumberFormat="1" applyFont="1" applyBorder="1" applyAlignment="1">
      <alignment/>
    </xf>
    <xf numFmtId="167" fontId="22" fillId="0" borderId="21" xfId="0" applyNumberFormat="1" applyFont="1" applyBorder="1" applyAlignment="1">
      <alignment/>
    </xf>
    <xf numFmtId="2" fontId="23" fillId="0" borderId="20" xfId="0" applyNumberFormat="1" applyFont="1" applyFill="1" applyBorder="1" applyAlignment="1">
      <alignment vertical="center"/>
    </xf>
    <xf numFmtId="2" fontId="29" fillId="0" borderId="20" xfId="0" applyNumberFormat="1" applyFont="1" applyBorder="1" applyAlignment="1">
      <alignment horizontal="center" vertical="center"/>
    </xf>
    <xf numFmtId="2" fontId="61" fillId="0" borderId="20" xfId="0" applyNumberFormat="1" applyFont="1" applyFill="1" applyBorder="1" applyAlignment="1">
      <alignment/>
    </xf>
    <xf numFmtId="2" fontId="23" fillId="0" borderId="20" xfId="0" applyNumberFormat="1" applyFont="1" applyFill="1" applyBorder="1" applyAlignment="1">
      <alignment horizontal="left" vertical="center"/>
    </xf>
    <xf numFmtId="2" fontId="23" fillId="0" borderId="20" xfId="0" applyNumberFormat="1" applyFont="1" applyBorder="1" applyAlignment="1">
      <alignment wrapText="1"/>
    </xf>
    <xf numFmtId="2" fontId="23" fillId="0" borderId="20" xfId="0" applyNumberFormat="1" applyFont="1" applyFill="1" applyBorder="1" applyAlignment="1">
      <alignment horizontal="left" vertical="center" wrapText="1" indent="1"/>
    </xf>
    <xf numFmtId="167" fontId="22" fillId="0" borderId="25" xfId="0" applyNumberFormat="1" applyFont="1" applyBorder="1" applyAlignment="1">
      <alignment/>
    </xf>
    <xf numFmtId="167" fontId="22" fillId="0" borderId="25" xfId="0" applyNumberFormat="1" applyFont="1" applyFill="1" applyBorder="1" applyAlignment="1">
      <alignment/>
    </xf>
    <xf numFmtId="167" fontId="22" fillId="0" borderId="25" xfId="0" applyNumberFormat="1" applyFont="1" applyFill="1" applyBorder="1" applyAlignment="1">
      <alignment vertical="center"/>
    </xf>
    <xf numFmtId="167" fontId="22" fillId="0" borderId="25" xfId="0" applyNumberFormat="1" applyFont="1" applyFill="1" applyBorder="1" applyAlignment="1">
      <alignment horizontal="left" vertical="center"/>
    </xf>
    <xf numFmtId="167" fontId="23" fillId="0" borderId="25" xfId="0" applyNumberFormat="1" applyFont="1" applyFill="1" applyBorder="1" applyAlignment="1">
      <alignment vertical="center"/>
    </xf>
    <xf numFmtId="167" fontId="23" fillId="0" borderId="25" xfId="0" applyNumberFormat="1" applyFont="1" applyBorder="1" applyAlignment="1">
      <alignment/>
    </xf>
    <xf numFmtId="167" fontId="22" fillId="0" borderId="26" xfId="0" applyNumberFormat="1" applyFont="1" applyBorder="1" applyAlignment="1">
      <alignment/>
    </xf>
    <xf numFmtId="2" fontId="23" fillId="0" borderId="25" xfId="0" applyNumberFormat="1" applyFont="1" applyBorder="1" applyAlignment="1">
      <alignment/>
    </xf>
    <xf numFmtId="2" fontId="23" fillId="34" borderId="25" xfId="0" applyNumberFormat="1" applyFont="1" applyFill="1" applyBorder="1" applyAlignment="1">
      <alignment/>
    </xf>
    <xf numFmtId="2" fontId="23" fillId="0" borderId="25" xfId="0" applyNumberFormat="1" applyFont="1" applyBorder="1" applyAlignment="1">
      <alignment vertical="center"/>
    </xf>
    <xf numFmtId="2" fontId="23" fillId="0" borderId="25" xfId="0" applyNumberFormat="1" applyFont="1" applyFill="1" applyBorder="1" applyAlignment="1">
      <alignment/>
    </xf>
    <xf numFmtId="2" fontId="23" fillId="0" borderId="25" xfId="0" applyNumberFormat="1" applyFont="1" applyBorder="1" applyAlignment="1">
      <alignment wrapText="1"/>
    </xf>
    <xf numFmtId="2" fontId="23" fillId="0" borderId="25" xfId="0" applyNumberFormat="1" applyFont="1" applyFill="1" applyBorder="1" applyAlignment="1">
      <alignment horizontal="left" vertical="center" wrapText="1"/>
    </xf>
    <xf numFmtId="2" fontId="22" fillId="0" borderId="25" xfId="0" applyNumberFormat="1" applyFont="1" applyBorder="1" applyAlignment="1">
      <alignment/>
    </xf>
    <xf numFmtId="2" fontId="23" fillId="0" borderId="25" xfId="0" applyNumberFormat="1" applyFont="1" applyFill="1" applyBorder="1" applyAlignment="1">
      <alignment vertical="center"/>
    </xf>
    <xf numFmtId="2" fontId="23" fillId="0" borderId="18" xfId="0" applyNumberFormat="1" applyFont="1" applyBorder="1" applyAlignment="1">
      <alignment horizontal="center"/>
    </xf>
    <xf numFmtId="2" fontId="23" fillId="0" borderId="27" xfId="0" applyNumberFormat="1" applyFont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2" fontId="23" fillId="38" borderId="10" xfId="0" applyNumberFormat="1" applyFont="1" applyFill="1" applyBorder="1" applyAlignment="1">
      <alignment horizontal="right"/>
    </xf>
    <xf numFmtId="2" fontId="23" fillId="35" borderId="22" xfId="0" applyNumberFormat="1" applyFont="1" applyFill="1" applyBorder="1" applyAlignment="1">
      <alignment horizontal="left" vertical="center" indent="4"/>
    </xf>
    <xf numFmtId="2" fontId="23" fillId="35" borderId="22" xfId="0" applyNumberFormat="1" applyFont="1" applyFill="1" applyBorder="1" applyAlignment="1">
      <alignment horizontal="right" vertical="center" wrapText="1"/>
    </xf>
    <xf numFmtId="167" fontId="22" fillId="0" borderId="25" xfId="0" applyNumberFormat="1" applyFont="1" applyFill="1" applyBorder="1" applyAlignment="1">
      <alignment horizontal="left" vertical="center" wrapText="1"/>
    </xf>
    <xf numFmtId="2" fontId="23" fillId="39" borderId="10" xfId="0" applyNumberFormat="1" applyFont="1" applyFill="1" applyBorder="1" applyAlignment="1">
      <alignment horizontal="right"/>
    </xf>
    <xf numFmtId="2" fontId="23" fillId="39" borderId="10" xfId="0" applyNumberFormat="1" applyFont="1" applyFill="1" applyBorder="1" applyAlignment="1">
      <alignment/>
    </xf>
    <xf numFmtId="2" fontId="23" fillId="39" borderId="21" xfId="0" applyNumberFormat="1" applyFont="1" applyFill="1" applyBorder="1" applyAlignment="1">
      <alignment/>
    </xf>
    <xf numFmtId="2" fontId="22" fillId="0" borderId="25" xfId="0" applyNumberFormat="1" applyFont="1" applyBorder="1" applyAlignment="1">
      <alignment horizontal="right"/>
    </xf>
    <xf numFmtId="1" fontId="29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172" fontId="23" fillId="0" borderId="0" xfId="0" applyNumberFormat="1" applyFont="1" applyBorder="1" applyAlignment="1">
      <alignment horizontal="right"/>
    </xf>
    <xf numFmtId="1" fontId="29" fillId="0" borderId="0" xfId="0" applyNumberFormat="1" applyFont="1" applyFill="1" applyBorder="1" applyAlignment="1">
      <alignment vertical="center"/>
    </xf>
    <xf numFmtId="167" fontId="22" fillId="0" borderId="0" xfId="0" applyNumberFormat="1" applyFont="1" applyFill="1" applyBorder="1" applyAlignment="1">
      <alignment horizontal="left" vertical="center"/>
    </xf>
    <xf numFmtId="1" fontId="29" fillId="0" borderId="0" xfId="0" applyNumberFormat="1" applyFont="1" applyFill="1" applyBorder="1" applyAlignment="1">
      <alignment vertical="center" wrapText="1"/>
    </xf>
    <xf numFmtId="167" fontId="22" fillId="0" borderId="0" xfId="0" applyNumberFormat="1" applyFont="1" applyBorder="1" applyAlignment="1">
      <alignment wrapText="1"/>
    </xf>
    <xf numFmtId="172" fontId="23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 wrapText="1"/>
    </xf>
    <xf numFmtId="167" fontId="29" fillId="0" borderId="21" xfId="0" applyNumberFormat="1" applyFont="1" applyFill="1" applyBorder="1" applyAlignment="1">
      <alignment horizontal="left" vertical="top"/>
    </xf>
    <xf numFmtId="167" fontId="23" fillId="40" borderId="28" xfId="0" applyNumberFormat="1" applyFont="1" applyFill="1" applyBorder="1" applyAlignment="1">
      <alignment horizontal="center"/>
    </xf>
    <xf numFmtId="167" fontId="23" fillId="41" borderId="29" xfId="0" applyNumberFormat="1" applyFont="1" applyFill="1" applyBorder="1" applyAlignment="1">
      <alignment horizontal="center"/>
    </xf>
    <xf numFmtId="167" fontId="29" fillId="0" borderId="18" xfId="0" applyNumberFormat="1" applyFont="1" applyFill="1" applyBorder="1" applyAlignment="1">
      <alignment horizontal="center" vertical="top"/>
    </xf>
    <xf numFmtId="167" fontId="22" fillId="0" borderId="30" xfId="0" applyNumberFormat="1" applyFont="1" applyBorder="1" applyAlignment="1">
      <alignment/>
    </xf>
    <xf numFmtId="167" fontId="23" fillId="0" borderId="25" xfId="0" applyNumberFormat="1" applyFont="1" applyFill="1" applyBorder="1" applyAlignment="1">
      <alignment wrapText="1"/>
    </xf>
    <xf numFmtId="167" fontId="22" fillId="0" borderId="20" xfId="0" applyNumberFormat="1" applyFont="1" applyFill="1" applyBorder="1" applyAlignment="1">
      <alignment vertical="center"/>
    </xf>
    <xf numFmtId="2" fontId="22" fillId="0" borderId="19" xfId="0" applyNumberFormat="1" applyFont="1" applyBorder="1" applyAlignment="1">
      <alignment horizontal="right"/>
    </xf>
    <xf numFmtId="2" fontId="60" fillId="0" borderId="25" xfId="0" applyNumberFormat="1" applyFont="1" applyFill="1" applyBorder="1" applyAlignment="1">
      <alignment horizontal="right"/>
    </xf>
    <xf numFmtId="2" fontId="22" fillId="0" borderId="25" xfId="0" applyNumberFormat="1" applyFont="1" applyFill="1" applyBorder="1" applyAlignment="1">
      <alignment/>
    </xf>
    <xf numFmtId="2" fontId="22" fillId="0" borderId="25" xfId="0" applyNumberFormat="1" applyFont="1" applyFill="1" applyBorder="1" applyAlignment="1">
      <alignment horizontal="right"/>
    </xf>
    <xf numFmtId="167" fontId="29" fillId="0" borderId="21" xfId="0" applyNumberFormat="1" applyFont="1" applyFill="1" applyBorder="1" applyAlignment="1">
      <alignment horizontal="center" vertical="top"/>
    </xf>
    <xf numFmtId="167" fontId="22" fillId="0" borderId="28" xfId="0" applyNumberFormat="1" applyFont="1" applyBorder="1" applyAlignment="1">
      <alignment/>
    </xf>
    <xf numFmtId="2" fontId="23" fillId="13" borderId="12" xfId="0" applyNumberFormat="1" applyFont="1" applyFill="1" applyBorder="1" applyAlignment="1">
      <alignment horizontal="center"/>
    </xf>
    <xf numFmtId="2" fontId="23" fillId="42" borderId="12" xfId="0" applyNumberFormat="1" applyFont="1" applyFill="1" applyBorder="1" applyAlignment="1">
      <alignment horizontal="center"/>
    </xf>
    <xf numFmtId="174" fontId="23" fillId="0" borderId="0" xfId="0" applyNumberFormat="1" applyFont="1" applyBorder="1" applyAlignment="1">
      <alignment/>
    </xf>
    <xf numFmtId="1" fontId="29" fillId="0" borderId="13" xfId="0" applyNumberFormat="1" applyFont="1" applyFill="1" applyBorder="1" applyAlignment="1">
      <alignment vertical="center"/>
    </xf>
    <xf numFmtId="1" fontId="29" fillId="0" borderId="13" xfId="0" applyNumberFormat="1" applyFont="1" applyFill="1" applyBorder="1" applyAlignment="1">
      <alignment horizontal="left" vertical="center" wrapText="1"/>
    </xf>
    <xf numFmtId="167" fontId="22" fillId="0" borderId="11" xfId="0" applyNumberFormat="1" applyFont="1" applyBorder="1" applyAlignment="1">
      <alignment/>
    </xf>
    <xf numFmtId="167" fontId="22" fillId="0" borderId="19" xfId="0" applyNumberFormat="1" applyFont="1" applyFill="1" applyBorder="1" applyAlignment="1">
      <alignment vertical="center"/>
    </xf>
    <xf numFmtId="167" fontId="22" fillId="0" borderId="19" xfId="0" applyNumberFormat="1" applyFont="1" applyBorder="1" applyAlignment="1">
      <alignment/>
    </xf>
    <xf numFmtId="2" fontId="23" fillId="0" borderId="0" xfId="0" applyNumberFormat="1" applyFont="1" applyFill="1" applyBorder="1" applyAlignment="1">
      <alignment horizontal="center"/>
    </xf>
    <xf numFmtId="167" fontId="23" fillId="0" borderId="19" xfId="0" applyNumberFormat="1" applyFont="1" applyFill="1" applyBorder="1" applyAlignment="1">
      <alignment/>
    </xf>
    <xf numFmtId="167" fontId="23" fillId="0" borderId="20" xfId="0" applyNumberFormat="1" applyFont="1" applyFill="1" applyBorder="1" applyAlignment="1">
      <alignment/>
    </xf>
    <xf numFmtId="167" fontId="23" fillId="0" borderId="25" xfId="0" applyNumberFormat="1" applyFont="1" applyFill="1" applyBorder="1" applyAlignment="1">
      <alignment/>
    </xf>
    <xf numFmtId="167" fontId="23" fillId="0" borderId="20" xfId="0" applyNumberFormat="1" applyFont="1" applyFill="1" applyBorder="1" applyAlignment="1">
      <alignment wrapText="1"/>
    </xf>
    <xf numFmtId="167" fontId="23" fillId="0" borderId="19" xfId="0" applyNumberFormat="1" applyFont="1" applyFill="1" applyBorder="1" applyAlignment="1">
      <alignment wrapText="1"/>
    </xf>
    <xf numFmtId="2" fontId="23" fillId="34" borderId="26" xfId="0" applyNumberFormat="1" applyFont="1" applyFill="1" applyBorder="1" applyAlignment="1">
      <alignment/>
    </xf>
    <xf numFmtId="2" fontId="23" fillId="34" borderId="12" xfId="0" applyNumberFormat="1" applyFont="1" applyFill="1" applyBorder="1" applyAlignment="1">
      <alignment/>
    </xf>
    <xf numFmtId="2" fontId="23" fillId="16" borderId="26" xfId="0" applyNumberFormat="1" applyFont="1" applyFill="1" applyBorder="1" applyAlignment="1">
      <alignment/>
    </xf>
    <xf numFmtId="2" fontId="23" fillId="34" borderId="26" xfId="0" applyNumberFormat="1" applyFont="1" applyFill="1" applyBorder="1" applyAlignment="1">
      <alignment wrapText="1"/>
    </xf>
    <xf numFmtId="2" fontId="23" fillId="34" borderId="31" xfId="0" applyNumberFormat="1" applyFont="1" applyFill="1" applyBorder="1" applyAlignment="1">
      <alignment/>
    </xf>
    <xf numFmtId="2" fontId="22" fillId="0" borderId="14" xfId="0" applyNumberFormat="1" applyFont="1" applyBorder="1" applyAlignment="1">
      <alignment horizontal="right"/>
    </xf>
    <xf numFmtId="2" fontId="22" fillId="0" borderId="14" xfId="0" applyNumberFormat="1" applyFont="1" applyBorder="1" applyAlignment="1">
      <alignment/>
    </xf>
    <xf numFmtId="2" fontId="23" fillId="34" borderId="18" xfId="0" applyNumberFormat="1" applyFont="1" applyFill="1" applyBorder="1" applyAlignment="1">
      <alignment horizontal="right"/>
    </xf>
    <xf numFmtId="167" fontId="22" fillId="0" borderId="19" xfId="0" applyNumberFormat="1" applyFont="1" applyFill="1" applyBorder="1" applyAlignment="1">
      <alignment/>
    </xf>
    <xf numFmtId="167" fontId="22" fillId="0" borderId="14" xfId="0" applyNumberFormat="1" applyFont="1" applyFill="1" applyBorder="1" applyAlignment="1">
      <alignment/>
    </xf>
    <xf numFmtId="2" fontId="22" fillId="0" borderId="19" xfId="0" applyNumberFormat="1" applyFont="1" applyFill="1" applyBorder="1" applyAlignment="1">
      <alignment horizontal="right"/>
    </xf>
    <xf numFmtId="167" fontId="22" fillId="0" borderId="20" xfId="0" applyNumberFormat="1" applyFont="1" applyBorder="1" applyAlignment="1">
      <alignment wrapText="1"/>
    </xf>
    <xf numFmtId="2" fontId="23" fillId="0" borderId="18" xfId="0" applyNumberFormat="1" applyFont="1" applyFill="1" applyBorder="1" applyAlignment="1">
      <alignment horizontal="center"/>
    </xf>
    <xf numFmtId="2" fontId="23" fillId="2" borderId="12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4" fontId="23" fillId="2" borderId="12" xfId="0" applyNumberFormat="1" applyFont="1" applyFill="1" applyBorder="1" applyAlignment="1">
      <alignment horizontal="center"/>
    </xf>
    <xf numFmtId="4" fontId="23" fillId="13" borderId="12" xfId="0" applyNumberFormat="1" applyFont="1" applyFill="1" applyBorder="1" applyAlignment="1">
      <alignment horizontal="center"/>
    </xf>
    <xf numFmtId="4" fontId="23" fillId="42" borderId="12" xfId="0" applyNumberFormat="1" applyFont="1" applyFill="1" applyBorder="1" applyAlignment="1">
      <alignment horizontal="center"/>
    </xf>
    <xf numFmtId="172" fontId="23" fillId="34" borderId="22" xfId="0" applyNumberFormat="1" applyFont="1" applyFill="1" applyBorder="1" applyAlignment="1">
      <alignment horizontal="center" vertical="center"/>
    </xf>
    <xf numFmtId="2" fontId="57" fillId="34" borderId="26" xfId="0" applyNumberFormat="1" applyFont="1" applyFill="1" applyBorder="1" applyAlignment="1">
      <alignment/>
    </xf>
    <xf numFmtId="4" fontId="23" fillId="34" borderId="22" xfId="0" applyNumberFormat="1" applyFont="1" applyFill="1" applyBorder="1" applyAlignment="1">
      <alignment vertical="center"/>
    </xf>
    <xf numFmtId="172" fontId="23" fillId="35" borderId="22" xfId="0" applyNumberFormat="1" applyFont="1" applyFill="1" applyBorder="1" applyAlignment="1">
      <alignment horizontal="center" vertical="center" wrapText="1"/>
    </xf>
    <xf numFmtId="4" fontId="23" fillId="35" borderId="32" xfId="0" applyNumberFormat="1" applyFont="1" applyFill="1" applyBorder="1" applyAlignment="1">
      <alignment horizontal="center" vertical="center" wrapText="1"/>
    </xf>
    <xf numFmtId="4" fontId="23" fillId="35" borderId="33" xfId="0" applyNumberFormat="1" applyFont="1" applyFill="1" applyBorder="1" applyAlignment="1">
      <alignment horizontal="center" vertical="center" wrapText="1"/>
    </xf>
    <xf numFmtId="4" fontId="23" fillId="35" borderId="22" xfId="0" applyNumberFormat="1" applyFont="1" applyFill="1" applyBorder="1" applyAlignment="1">
      <alignment horizontal="center" vertical="center" wrapText="1"/>
    </xf>
    <xf numFmtId="4" fontId="23" fillId="35" borderId="23" xfId="0" applyNumberFormat="1" applyFont="1" applyFill="1" applyBorder="1" applyAlignment="1">
      <alignment horizontal="center" vertical="center" wrapText="1"/>
    </xf>
    <xf numFmtId="4" fontId="23" fillId="35" borderId="32" xfId="0" applyNumberFormat="1" applyFont="1" applyFill="1" applyBorder="1" applyAlignment="1">
      <alignment horizontal="center" vertical="center"/>
    </xf>
    <xf numFmtId="4" fontId="23" fillId="35" borderId="33" xfId="0" applyNumberFormat="1" applyFont="1" applyFill="1" applyBorder="1" applyAlignment="1">
      <alignment horizontal="center" vertical="center"/>
    </xf>
    <xf numFmtId="4" fontId="23" fillId="34" borderId="22" xfId="0" applyNumberFormat="1" applyFont="1" applyFill="1" applyBorder="1" applyAlignment="1">
      <alignment horizontal="center" vertical="center"/>
    </xf>
    <xf numFmtId="4" fontId="23" fillId="34" borderId="23" xfId="0" applyNumberFormat="1" applyFont="1" applyFill="1" applyBorder="1" applyAlignment="1">
      <alignment vertical="center"/>
    </xf>
    <xf numFmtId="178" fontId="23" fillId="41" borderId="29" xfId="0" applyNumberFormat="1" applyFont="1" applyFill="1" applyBorder="1" applyAlignment="1">
      <alignment horizontal="center"/>
    </xf>
    <xf numFmtId="4" fontId="23" fillId="34" borderId="34" xfId="0" applyNumberFormat="1" applyFont="1" applyFill="1" applyBorder="1" applyAlignment="1">
      <alignment vertical="center"/>
    </xf>
    <xf numFmtId="4" fontId="23" fillId="35" borderId="23" xfId="0" applyNumberFormat="1" applyFont="1" applyFill="1" applyBorder="1" applyAlignment="1">
      <alignment horizontal="center" vertical="center"/>
    </xf>
    <xf numFmtId="4" fontId="23" fillId="35" borderId="22" xfId="0" applyNumberFormat="1" applyFont="1" applyFill="1" applyBorder="1" applyAlignment="1">
      <alignment vertical="center"/>
    </xf>
    <xf numFmtId="4" fontId="23" fillId="35" borderId="23" xfId="0" applyNumberFormat="1" applyFont="1" applyFill="1" applyBorder="1" applyAlignment="1">
      <alignment vertical="center"/>
    </xf>
    <xf numFmtId="4" fontId="23" fillId="36" borderId="22" xfId="0" applyNumberFormat="1" applyFont="1" applyFill="1" applyBorder="1" applyAlignment="1">
      <alignment horizontal="right" vertical="center"/>
    </xf>
    <xf numFmtId="4" fontId="23" fillId="36" borderId="23" xfId="0" applyNumberFormat="1" applyFont="1" applyFill="1" applyBorder="1" applyAlignment="1">
      <alignment horizontal="right" vertical="center"/>
    </xf>
    <xf numFmtId="4" fontId="23" fillId="36" borderId="22" xfId="0" applyNumberFormat="1" applyFont="1" applyFill="1" applyBorder="1" applyAlignment="1">
      <alignment vertical="center"/>
    </xf>
    <xf numFmtId="4" fontId="23" fillId="36" borderId="23" xfId="0" applyNumberFormat="1" applyFont="1" applyFill="1" applyBorder="1" applyAlignment="1">
      <alignment vertical="center"/>
    </xf>
    <xf numFmtId="4" fontId="23" fillId="36" borderId="23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/>
    </xf>
    <xf numFmtId="4" fontId="23" fillId="0" borderId="21" xfId="0" applyNumberFormat="1" applyFont="1" applyBorder="1" applyAlignment="1">
      <alignment/>
    </xf>
    <xf numFmtId="2" fontId="57" fillId="34" borderId="10" xfId="0" applyNumberFormat="1" applyFont="1" applyFill="1" applyBorder="1" applyAlignment="1">
      <alignment/>
    </xf>
    <xf numFmtId="2" fontId="23" fillId="43" borderId="10" xfId="0" applyNumberFormat="1" applyFont="1" applyFill="1" applyBorder="1" applyAlignment="1">
      <alignment/>
    </xf>
    <xf numFmtId="4" fontId="23" fillId="0" borderId="26" xfId="0" applyNumberFormat="1" applyFont="1" applyBorder="1" applyAlignment="1">
      <alignment/>
    </xf>
    <xf numFmtId="2" fontId="23" fillId="13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2" fontId="23" fillId="42" borderId="12" xfId="0" applyNumberFormat="1" applyFont="1" applyFill="1" applyBorder="1" applyAlignment="1">
      <alignment horizontal="center"/>
    </xf>
    <xf numFmtId="2" fontId="23" fillId="13" borderId="35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2" fontId="23" fillId="0" borderId="14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2" fontId="23" fillId="0" borderId="36" xfId="0" applyNumberFormat="1" applyFont="1" applyFill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2" fontId="23" fillId="13" borderId="37" xfId="0" applyNumberFormat="1" applyFont="1" applyFill="1" applyBorder="1" applyAlignment="1">
      <alignment horizontal="center"/>
    </xf>
    <xf numFmtId="2" fontId="23" fillId="13" borderId="26" xfId="0" applyNumberFormat="1" applyFont="1" applyFill="1" applyBorder="1" applyAlignment="1">
      <alignment horizontal="center"/>
    </xf>
    <xf numFmtId="167" fontId="23" fillId="2" borderId="37" xfId="0" applyNumberFormat="1" applyFont="1" applyFill="1" applyBorder="1" applyAlignment="1">
      <alignment horizontal="center" wrapText="1"/>
    </xf>
    <xf numFmtId="167" fontId="23" fillId="2" borderId="26" xfId="0" applyNumberFormat="1" applyFont="1" applyFill="1" applyBorder="1" applyAlignment="1">
      <alignment horizontal="center" wrapText="1"/>
    </xf>
    <xf numFmtId="2" fontId="29" fillId="0" borderId="14" xfId="0" applyNumberFormat="1" applyFont="1" applyBorder="1" applyAlignment="1">
      <alignment horizontal="center" vertical="top" wrapText="1"/>
    </xf>
    <xf numFmtId="2" fontId="29" fillId="0" borderId="26" xfId="0" applyNumberFormat="1" applyFont="1" applyBorder="1" applyAlignment="1">
      <alignment horizontal="center" vertical="top" wrapText="1"/>
    </xf>
    <xf numFmtId="167" fontId="29" fillId="0" borderId="14" xfId="0" applyNumberFormat="1" applyFont="1" applyFill="1" applyBorder="1" applyAlignment="1">
      <alignment horizontal="center" vertical="top"/>
    </xf>
    <xf numFmtId="167" fontId="29" fillId="0" borderId="26" xfId="0" applyNumberFormat="1" applyFont="1" applyFill="1" applyBorder="1" applyAlignment="1">
      <alignment horizontal="center" vertical="top"/>
    </xf>
    <xf numFmtId="167" fontId="23" fillId="2" borderId="14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67" fontId="29" fillId="0" borderId="36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2" fontId="29" fillId="0" borderId="1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23" fillId="0" borderId="36" xfId="0" applyNumberFormat="1" applyFont="1" applyBorder="1" applyAlignment="1">
      <alignment horizontal="center"/>
    </xf>
    <xf numFmtId="167" fontId="23" fillId="34" borderId="22" xfId="0" applyNumberFormat="1" applyFont="1" applyFill="1" applyBorder="1" applyAlignment="1">
      <alignment horizontal="center" vertical="center" wrapText="1"/>
    </xf>
    <xf numFmtId="167" fontId="33" fillId="40" borderId="32" xfId="0" applyNumberFormat="1" applyFont="1" applyFill="1" applyBorder="1" applyAlignment="1">
      <alignment horizontal="center"/>
    </xf>
    <xf numFmtId="167" fontId="33" fillId="40" borderId="33" xfId="0" applyNumberFormat="1" applyFont="1" applyFill="1" applyBorder="1" applyAlignment="1">
      <alignment horizontal="center"/>
    </xf>
    <xf numFmtId="167" fontId="33" fillId="40" borderId="10" xfId="0" applyNumberFormat="1" applyFont="1" applyFill="1" applyBorder="1" applyAlignment="1">
      <alignment horizontal="center"/>
    </xf>
    <xf numFmtId="167" fontId="33" fillId="40" borderId="21" xfId="0" applyNumberFormat="1" applyFont="1" applyFill="1" applyBorder="1" applyAlignment="1">
      <alignment horizontal="center"/>
    </xf>
    <xf numFmtId="167" fontId="23" fillId="35" borderId="22" xfId="0" applyNumberFormat="1" applyFont="1" applyFill="1" applyBorder="1" applyAlignment="1">
      <alignment horizontal="center" vertical="center" wrapText="1"/>
    </xf>
    <xf numFmtId="167" fontId="23" fillId="35" borderId="22" xfId="0" applyNumberFormat="1" applyFont="1" applyFill="1" applyBorder="1" applyAlignment="1">
      <alignment horizontal="center" vertical="center"/>
    </xf>
    <xf numFmtId="167" fontId="23" fillId="36" borderId="22" xfId="0" applyNumberFormat="1" applyFont="1" applyFill="1" applyBorder="1" applyAlignment="1">
      <alignment horizontal="center" vertical="center" wrapText="1"/>
    </xf>
    <xf numFmtId="2" fontId="23" fillId="13" borderId="25" xfId="0" applyNumberFormat="1" applyFont="1" applyFill="1" applyBorder="1" applyAlignment="1">
      <alignment horizontal="center"/>
    </xf>
    <xf numFmtId="2" fontId="23" fillId="42" borderId="25" xfId="0" applyNumberFormat="1" applyFont="1" applyFill="1" applyBorder="1" applyAlignment="1">
      <alignment horizontal="center"/>
    </xf>
    <xf numFmtId="2" fontId="23" fillId="42" borderId="26" xfId="0" applyNumberFormat="1" applyFont="1" applyFill="1" applyBorder="1" applyAlignment="1">
      <alignment horizontal="center"/>
    </xf>
    <xf numFmtId="167" fontId="23" fillId="40" borderId="20" xfId="0" applyNumberFormat="1" applyFont="1" applyFill="1" applyBorder="1" applyAlignment="1">
      <alignment horizontal="center"/>
    </xf>
    <xf numFmtId="167" fontId="23" fillId="40" borderId="21" xfId="0" applyNumberFormat="1" applyFont="1" applyFill="1" applyBorder="1" applyAlignment="1">
      <alignment horizontal="center"/>
    </xf>
    <xf numFmtId="167" fontId="23" fillId="41" borderId="25" xfId="0" applyNumberFormat="1" applyFont="1" applyFill="1" applyBorder="1" applyAlignment="1">
      <alignment horizontal="center"/>
    </xf>
    <xf numFmtId="167" fontId="23" fillId="41" borderId="26" xfId="0" applyNumberFormat="1" applyFont="1" applyFill="1" applyBorder="1" applyAlignment="1">
      <alignment horizontal="center"/>
    </xf>
    <xf numFmtId="1" fontId="29" fillId="36" borderId="22" xfId="0" applyNumberFormat="1" applyFont="1" applyFill="1" applyBorder="1" applyAlignment="1">
      <alignment horizontal="center" vertical="center"/>
    </xf>
    <xf numFmtId="167" fontId="34" fillId="35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7" fontId="23" fillId="2" borderId="33" xfId="0" applyNumberFormat="1" applyFont="1" applyFill="1" applyBorder="1" applyAlignment="1">
      <alignment horizontal="center" wrapText="1"/>
    </xf>
    <xf numFmtId="167" fontId="23" fillId="2" borderId="21" xfId="0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04"/>
  <sheetViews>
    <sheetView tabSelected="1" zoomScale="150" zoomScaleNormal="150" zoomScaleSheetLayoutView="130" zoomScalePageLayoutView="60" workbookViewId="0" topLeftCell="D1">
      <selection activeCell="F649" sqref="F649"/>
    </sheetView>
  </sheetViews>
  <sheetFormatPr defaultColWidth="11.421875" defaultRowHeight="12.75"/>
  <cols>
    <col min="1" max="1" width="4.00390625" style="113" customWidth="1"/>
    <col min="2" max="2" width="6.00390625" style="112" customWidth="1"/>
    <col min="3" max="3" width="22.421875" style="55" customWidth="1"/>
    <col min="4" max="4" width="29.140625" style="54" customWidth="1"/>
    <col min="5" max="5" width="9.00390625" style="29" customWidth="1"/>
    <col min="6" max="6" width="8.8515625" style="86" customWidth="1"/>
    <col min="7" max="7" width="10.421875" style="44" customWidth="1"/>
    <col min="8" max="8" width="9.8515625" style="84" customWidth="1"/>
    <col min="9" max="9" width="10.140625" style="84" customWidth="1"/>
    <col min="10" max="10" width="9.140625" style="84" customWidth="1"/>
    <col min="11" max="11" width="8.57421875" style="84" customWidth="1"/>
    <col min="12" max="12" width="8.57421875" style="29" customWidth="1"/>
    <col min="13" max="13" width="10.8515625" style="29" customWidth="1"/>
    <col min="14" max="14" width="7.8515625" style="29" customWidth="1"/>
    <col min="15" max="16" width="7.421875" style="29" customWidth="1"/>
    <col min="17" max="17" width="0" style="30" hidden="1" customWidth="1"/>
    <col min="18" max="18" width="8.28125" style="30" customWidth="1"/>
    <col min="19" max="19" width="7.8515625" style="30" customWidth="1"/>
    <col min="20" max="16384" width="11.421875" style="30" customWidth="1"/>
  </cols>
  <sheetData>
    <row r="1" spans="1:19" ht="12.75" customHeight="1">
      <c r="A1" s="356" t="s">
        <v>716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8"/>
      <c r="M1" s="331" t="s">
        <v>674</v>
      </c>
      <c r="N1" s="348" t="s">
        <v>98</v>
      </c>
      <c r="O1" s="348" t="s">
        <v>97</v>
      </c>
      <c r="P1" s="349" t="s">
        <v>0</v>
      </c>
      <c r="Q1" s="30" t="s">
        <v>716</v>
      </c>
      <c r="R1" s="351" t="s">
        <v>673</v>
      </c>
      <c r="S1" s="353" t="s">
        <v>0</v>
      </c>
    </row>
    <row r="2" spans="1:19" ht="20.25" customHeight="1" thickBot="1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8"/>
      <c r="M2" s="332"/>
      <c r="N2" s="324"/>
      <c r="O2" s="324"/>
      <c r="P2" s="350"/>
      <c r="R2" s="352"/>
      <c r="S2" s="354"/>
    </row>
    <row r="3" spans="1:19" ht="16.5" customHeight="1">
      <c r="A3" s="341" t="s">
        <v>347</v>
      </c>
      <c r="B3" s="341"/>
      <c r="C3" s="342"/>
      <c r="D3" s="333" t="s">
        <v>369</v>
      </c>
      <c r="E3" s="336" t="s">
        <v>513</v>
      </c>
      <c r="F3" s="339" t="s">
        <v>675</v>
      </c>
      <c r="G3" s="322" t="s">
        <v>676</v>
      </c>
      <c r="H3" s="319" t="s">
        <v>677</v>
      </c>
      <c r="I3" s="319" t="s">
        <v>62</v>
      </c>
      <c r="J3" s="321" t="s">
        <v>678</v>
      </c>
      <c r="K3" s="319" t="s">
        <v>679</v>
      </c>
      <c r="L3" s="322" t="s">
        <v>680</v>
      </c>
      <c r="M3" s="284">
        <v>2514.32</v>
      </c>
      <c r="N3" s="285">
        <v>87583.54</v>
      </c>
      <c r="O3" s="285">
        <v>30377.04</v>
      </c>
      <c r="P3" s="286">
        <f>N3+O3</f>
        <v>117960.57999999999</v>
      </c>
      <c r="R3" s="189"/>
      <c r="S3" s="204"/>
    </row>
    <row r="4" spans="1:19" ht="9.75" customHeight="1" hidden="1">
      <c r="A4" s="343"/>
      <c r="B4" s="343"/>
      <c r="C4" s="344"/>
      <c r="D4" s="334"/>
      <c r="E4" s="337"/>
      <c r="F4" s="318"/>
      <c r="G4" s="320"/>
      <c r="H4" s="320"/>
      <c r="I4" s="320"/>
      <c r="J4" s="318"/>
      <c r="K4" s="320"/>
      <c r="L4" s="320"/>
      <c r="M4" s="255"/>
      <c r="N4" s="52"/>
      <c r="O4" s="52"/>
      <c r="P4" s="70"/>
      <c r="R4" s="189"/>
      <c r="S4" s="204"/>
    </row>
    <row r="5" spans="1:19" ht="13.5" customHeight="1">
      <c r="A5" s="234" t="s">
        <v>12</v>
      </c>
      <c r="B5" s="240" t="s">
        <v>13</v>
      </c>
      <c r="C5" s="242" t="s">
        <v>368</v>
      </c>
      <c r="D5" s="335"/>
      <c r="E5" s="338"/>
      <c r="F5" s="281" t="s">
        <v>0</v>
      </c>
      <c r="G5" s="221" t="s">
        <v>0</v>
      </c>
      <c r="H5" s="221" t="s">
        <v>0</v>
      </c>
      <c r="I5" s="221" t="s">
        <v>0</v>
      </c>
      <c r="J5" s="221" t="s">
        <v>0</v>
      </c>
      <c r="K5" s="221" t="s">
        <v>0</v>
      </c>
      <c r="L5" s="221" t="s">
        <v>0</v>
      </c>
      <c r="M5" s="263"/>
      <c r="N5" s="44"/>
      <c r="O5" s="44"/>
      <c r="P5" s="74"/>
      <c r="R5" s="189"/>
      <c r="S5" s="204"/>
    </row>
    <row r="6" spans="1:19" ht="7.5" customHeight="1">
      <c r="A6" s="141"/>
      <c r="B6" s="142"/>
      <c r="C6" s="32"/>
      <c r="D6" s="33"/>
      <c r="K6" s="35"/>
      <c r="L6" s="34"/>
      <c r="M6" s="41"/>
      <c r="N6" s="44"/>
      <c r="O6" s="44"/>
      <c r="P6" s="74"/>
      <c r="R6" s="189"/>
      <c r="S6" s="204"/>
    </row>
    <row r="7" spans="1:19" ht="7.5" customHeight="1">
      <c r="A7" s="115">
        <v>1</v>
      </c>
      <c r="B7" s="111">
        <v>1</v>
      </c>
      <c r="C7" s="49" t="s">
        <v>681</v>
      </c>
      <c r="D7" s="62" t="s">
        <v>474</v>
      </c>
      <c r="E7" s="137">
        <v>0.7871</v>
      </c>
      <c r="F7" s="41">
        <v>708390</v>
      </c>
      <c r="G7" s="42">
        <v>561820</v>
      </c>
      <c r="H7" s="42">
        <v>247576</v>
      </c>
      <c r="I7" s="42">
        <v>6226</v>
      </c>
      <c r="J7" s="42">
        <v>170996</v>
      </c>
      <c r="K7" s="42">
        <v>10020.24</v>
      </c>
      <c r="L7" s="41">
        <v>3073.48</v>
      </c>
      <c r="M7" s="41">
        <v>0</v>
      </c>
      <c r="N7" s="129">
        <f>$N$3*E7/100</f>
        <v>689.3700433399999</v>
      </c>
      <c r="O7" s="157">
        <f>$O$3*E7/100</f>
        <v>239.09768184</v>
      </c>
      <c r="P7" s="125">
        <f>SUM(N7:O7)</f>
        <v>928.4677251799999</v>
      </c>
      <c r="R7" s="72">
        <v>0</v>
      </c>
      <c r="S7" s="269">
        <v>928.4677251799999</v>
      </c>
    </row>
    <row r="8" spans="1:19" ht="7.5" customHeight="1">
      <c r="A8" s="115"/>
      <c r="B8" s="111"/>
      <c r="C8" s="49"/>
      <c r="D8" s="62"/>
      <c r="E8" s="137"/>
      <c r="F8" s="41"/>
      <c r="G8" s="42"/>
      <c r="H8" s="42"/>
      <c r="I8" s="42"/>
      <c r="J8" s="42"/>
      <c r="K8" s="42"/>
      <c r="L8" s="41"/>
      <c r="M8" s="41"/>
      <c r="P8" s="74"/>
      <c r="R8" s="72"/>
      <c r="S8" s="211"/>
    </row>
    <row r="9" spans="1:19" ht="7.5" customHeight="1">
      <c r="A9" s="113">
        <v>1</v>
      </c>
      <c r="B9" s="112">
        <v>2</v>
      </c>
      <c r="C9" s="38" t="s">
        <v>719</v>
      </c>
      <c r="D9" s="39"/>
      <c r="E9" s="135">
        <v>0.4425</v>
      </c>
      <c r="F9" s="40">
        <v>398250</v>
      </c>
      <c r="G9" s="41">
        <v>315850</v>
      </c>
      <c r="H9" s="42">
        <v>139185</v>
      </c>
      <c r="I9" s="42">
        <v>3500</v>
      </c>
      <c r="J9" s="42">
        <v>32044</v>
      </c>
      <c r="K9" s="42"/>
      <c r="L9" s="41"/>
      <c r="M9" s="41"/>
      <c r="N9" s="44"/>
      <c r="O9" s="41"/>
      <c r="P9" s="74"/>
      <c r="R9" s="72"/>
      <c r="S9" s="211"/>
    </row>
    <row r="10" spans="1:19" ht="7.5" customHeight="1">
      <c r="A10" s="115"/>
      <c r="B10" s="111"/>
      <c r="C10" s="38" t="s">
        <v>720</v>
      </c>
      <c r="D10" s="39"/>
      <c r="E10" s="44"/>
      <c r="J10" s="42"/>
      <c r="K10" s="42"/>
      <c r="L10" s="41"/>
      <c r="M10" s="41"/>
      <c r="R10" s="211"/>
      <c r="S10" s="211"/>
    </row>
    <row r="11" spans="1:19" ht="7.5" customHeight="1">
      <c r="A11" s="115"/>
      <c r="B11" s="111"/>
      <c r="C11" s="38" t="s">
        <v>721</v>
      </c>
      <c r="D11" s="39"/>
      <c r="E11" s="44"/>
      <c r="F11" s="40"/>
      <c r="G11" s="41"/>
      <c r="H11" s="42"/>
      <c r="I11" s="42"/>
      <c r="J11" s="42"/>
      <c r="K11" s="42"/>
      <c r="L11" s="41"/>
      <c r="M11" s="41"/>
      <c r="N11" s="44"/>
      <c r="O11" s="41"/>
      <c r="P11" s="74"/>
      <c r="R11" s="72"/>
      <c r="S11" s="211"/>
    </row>
    <row r="12" spans="1:19" ht="7.5" customHeight="1">
      <c r="A12" s="115">
        <v>1</v>
      </c>
      <c r="B12" s="111" t="s">
        <v>361</v>
      </c>
      <c r="C12" s="38"/>
      <c r="D12" s="39" t="s">
        <v>370</v>
      </c>
      <c r="E12" s="136">
        <v>0.22125</v>
      </c>
      <c r="F12" s="40"/>
      <c r="G12" s="41"/>
      <c r="H12" s="42"/>
      <c r="I12" s="42"/>
      <c r="J12" s="42"/>
      <c r="K12" s="42">
        <v>1408.32</v>
      </c>
      <c r="L12" s="41">
        <v>431.97</v>
      </c>
      <c r="M12" s="41">
        <v>0</v>
      </c>
      <c r="N12" s="119">
        <f>E12*N3/100/2</f>
        <v>96.889291125</v>
      </c>
      <c r="O12" s="120">
        <f>E12*O3/100/2</f>
        <v>33.604600500000004</v>
      </c>
      <c r="P12" s="121">
        <f>SUM(N12:O12)</f>
        <v>130.493891625</v>
      </c>
      <c r="R12" s="72">
        <v>0</v>
      </c>
      <c r="S12" s="269">
        <v>130.493891625</v>
      </c>
    </row>
    <row r="13" spans="1:19" ht="7.5" customHeight="1">
      <c r="A13" s="115"/>
      <c r="B13" s="111"/>
      <c r="C13" s="38"/>
      <c r="D13" s="39" t="s">
        <v>371</v>
      </c>
      <c r="E13" s="43"/>
      <c r="F13" s="40"/>
      <c r="G13" s="41"/>
      <c r="H13" s="42"/>
      <c r="I13" s="42"/>
      <c r="J13" s="42"/>
      <c r="K13" s="42">
        <v>1408.32</v>
      </c>
      <c r="L13" s="41">
        <v>431.97</v>
      </c>
      <c r="M13" s="41">
        <v>0</v>
      </c>
      <c r="N13" s="122">
        <f>E12*N3/100/2</f>
        <v>96.889291125</v>
      </c>
      <c r="O13" s="123">
        <v>33.604600500000004</v>
      </c>
      <c r="P13" s="124">
        <v>130.493891625</v>
      </c>
      <c r="R13" s="72">
        <v>0</v>
      </c>
      <c r="S13" s="270">
        <v>130.493891625</v>
      </c>
    </row>
    <row r="14" spans="1:19" ht="7.5" customHeight="1">
      <c r="A14" s="115"/>
      <c r="B14" s="111"/>
      <c r="C14" s="38"/>
      <c r="D14" s="39"/>
      <c r="E14" s="43"/>
      <c r="F14" s="40"/>
      <c r="G14" s="41"/>
      <c r="H14" s="42"/>
      <c r="I14" s="42"/>
      <c r="J14" s="42"/>
      <c r="K14" s="42"/>
      <c r="L14" s="41"/>
      <c r="M14" s="41"/>
      <c r="N14" s="29">
        <v>193.78</v>
      </c>
      <c r="O14" s="29">
        <v>67.2</v>
      </c>
      <c r="P14" s="70">
        <v>260.98</v>
      </c>
      <c r="Q14" s="29"/>
      <c r="R14" s="74"/>
      <c r="S14" s="275"/>
    </row>
    <row r="15" spans="1:19" ht="7.5" customHeight="1">
      <c r="A15" s="115"/>
      <c r="B15" s="111"/>
      <c r="C15" s="38"/>
      <c r="D15" s="39"/>
      <c r="E15" s="43"/>
      <c r="F15" s="40"/>
      <c r="G15" s="41"/>
      <c r="H15" s="42"/>
      <c r="I15" s="42"/>
      <c r="J15" s="42"/>
      <c r="K15" s="42"/>
      <c r="L15" s="41"/>
      <c r="M15" s="41"/>
      <c r="P15" s="74"/>
      <c r="R15" s="72"/>
      <c r="S15" s="211"/>
    </row>
    <row r="16" spans="1:19" ht="7.5" customHeight="1">
      <c r="A16" s="115">
        <v>1</v>
      </c>
      <c r="B16" s="111" t="s">
        <v>362</v>
      </c>
      <c r="C16" s="38"/>
      <c r="D16" s="47" t="s">
        <v>344</v>
      </c>
      <c r="E16" s="136">
        <v>0.22125</v>
      </c>
      <c r="F16" s="40"/>
      <c r="G16" s="41"/>
      <c r="H16" s="42"/>
      <c r="I16" s="42"/>
      <c r="J16" s="42"/>
      <c r="K16" s="42">
        <v>2816.64</v>
      </c>
      <c r="L16" s="41">
        <v>863.94</v>
      </c>
      <c r="M16" s="41">
        <v>0</v>
      </c>
      <c r="N16" s="119">
        <f>E16*N3/100</f>
        <v>193.77858225</v>
      </c>
      <c r="O16" s="227">
        <f>E16*O3/100</f>
        <v>67.20920100000001</v>
      </c>
      <c r="P16" s="121">
        <f>SUM(N16:O16)</f>
        <v>260.98778325</v>
      </c>
      <c r="R16" s="72">
        <v>0</v>
      </c>
      <c r="S16" s="269">
        <v>260.98778325</v>
      </c>
    </row>
    <row r="17" spans="1:19" ht="7.5" customHeight="1">
      <c r="A17" s="115"/>
      <c r="B17" s="111"/>
      <c r="C17" s="38"/>
      <c r="D17" s="48" t="s">
        <v>345</v>
      </c>
      <c r="E17" s="44"/>
      <c r="F17" s="40"/>
      <c r="G17" s="41"/>
      <c r="H17" s="42"/>
      <c r="I17" s="42"/>
      <c r="J17" s="42"/>
      <c r="K17" s="49"/>
      <c r="L17" s="43"/>
      <c r="M17" s="43"/>
      <c r="N17" s="44"/>
      <c r="O17" s="41"/>
      <c r="P17" s="74"/>
      <c r="R17" s="72"/>
      <c r="S17" s="211"/>
    </row>
    <row r="18" spans="1:19" ht="7.5" customHeight="1">
      <c r="A18" s="115"/>
      <c r="B18" s="111"/>
      <c r="C18" s="38"/>
      <c r="D18" s="39"/>
      <c r="E18" s="44"/>
      <c r="F18" s="40"/>
      <c r="G18" s="41"/>
      <c r="H18" s="42"/>
      <c r="I18" s="42"/>
      <c r="J18" s="42"/>
      <c r="K18" s="42"/>
      <c r="L18" s="41"/>
      <c r="M18" s="41"/>
      <c r="N18" s="44"/>
      <c r="O18" s="41"/>
      <c r="P18" s="74"/>
      <c r="R18" s="72"/>
      <c r="S18" s="211"/>
    </row>
    <row r="19" spans="1:19" ht="7.5" customHeight="1">
      <c r="A19" s="115">
        <v>1</v>
      </c>
      <c r="B19" s="111">
        <v>3</v>
      </c>
      <c r="C19" s="38" t="s">
        <v>722</v>
      </c>
      <c r="D19" s="39" t="s">
        <v>108</v>
      </c>
      <c r="E19" s="137">
        <v>0.408</v>
      </c>
      <c r="F19" s="40">
        <v>367200</v>
      </c>
      <c r="G19" s="41">
        <v>291224</v>
      </c>
      <c r="H19" s="42">
        <v>128333</v>
      </c>
      <c r="I19" s="42">
        <v>3227</v>
      </c>
      <c r="J19" s="42">
        <f>SUM(J18:J19)</f>
        <v>88637</v>
      </c>
      <c r="K19" s="42">
        <v>5194.08</v>
      </c>
      <c r="L19" s="41">
        <v>1593.16</v>
      </c>
      <c r="M19" s="41">
        <v>0</v>
      </c>
      <c r="N19" s="119">
        <f>$N$3*E19/100</f>
        <v>357.34084319999994</v>
      </c>
      <c r="O19" s="120">
        <f>$O$3*E19/100</f>
        <v>123.9383232</v>
      </c>
      <c r="P19" s="121">
        <f>SUM(N19:O19)</f>
        <v>481.27916639999995</v>
      </c>
      <c r="R19" s="72">
        <v>0</v>
      </c>
      <c r="S19" s="269">
        <v>481.27916639999995</v>
      </c>
    </row>
    <row r="20" spans="1:19" ht="7.5" customHeight="1">
      <c r="A20" s="115"/>
      <c r="B20" s="111"/>
      <c r="C20" s="38" t="s">
        <v>723</v>
      </c>
      <c r="D20" s="39"/>
      <c r="E20" s="44"/>
      <c r="F20" s="40"/>
      <c r="G20" s="41"/>
      <c r="H20" s="42"/>
      <c r="I20" s="42"/>
      <c r="M20" s="41"/>
      <c r="N20" s="44"/>
      <c r="O20" s="41"/>
      <c r="P20" s="74"/>
      <c r="R20" s="72"/>
      <c r="S20" s="211"/>
    </row>
    <row r="21" spans="1:19" ht="7.5" customHeight="1">
      <c r="A21" s="115"/>
      <c r="B21" s="111"/>
      <c r="C21" s="38"/>
      <c r="D21" s="39"/>
      <c r="E21" s="44"/>
      <c r="F21" s="40"/>
      <c r="G21" s="41"/>
      <c r="H21" s="42"/>
      <c r="I21" s="42"/>
      <c r="J21" s="42"/>
      <c r="K21" s="42"/>
      <c r="L21" s="41"/>
      <c r="M21" s="41"/>
      <c r="N21" s="44"/>
      <c r="O21" s="41"/>
      <c r="P21" s="74"/>
      <c r="R21" s="72"/>
      <c r="S21" s="211"/>
    </row>
    <row r="22" spans="1:19" ht="7.5" customHeight="1">
      <c r="A22" s="115">
        <v>1</v>
      </c>
      <c r="B22" s="111">
        <v>4</v>
      </c>
      <c r="C22" s="49" t="s">
        <v>1</v>
      </c>
      <c r="D22" s="62" t="s">
        <v>346</v>
      </c>
      <c r="E22" s="137">
        <v>0.4425</v>
      </c>
      <c r="F22" s="41">
        <v>398250</v>
      </c>
      <c r="G22" s="41">
        <v>315850</v>
      </c>
      <c r="H22" s="42">
        <v>139185</v>
      </c>
      <c r="I22" s="42">
        <v>3500</v>
      </c>
      <c r="J22" s="42">
        <v>96132</v>
      </c>
      <c r="K22" s="42">
        <v>5633.28</v>
      </c>
      <c r="L22" s="41">
        <v>1727.88</v>
      </c>
      <c r="M22" s="41">
        <v>0</v>
      </c>
      <c r="N22" s="119">
        <f>$N$3*E22/100</f>
        <v>387.5571645</v>
      </c>
      <c r="O22" s="120">
        <f>$O$3*E22/100</f>
        <v>134.41840200000001</v>
      </c>
      <c r="P22" s="121">
        <f>SUM(N22:O22)</f>
        <v>521.9755665</v>
      </c>
      <c r="R22" s="72">
        <v>0</v>
      </c>
      <c r="S22" s="269">
        <v>521.9755665</v>
      </c>
    </row>
    <row r="23" spans="1:19" ht="7.5" customHeight="1">
      <c r="A23" s="115"/>
      <c r="B23" s="111"/>
      <c r="C23" s="38"/>
      <c r="D23" s="39"/>
      <c r="E23" s="44"/>
      <c r="F23" s="40"/>
      <c r="G23" s="41"/>
      <c r="H23" s="42"/>
      <c r="I23" s="42"/>
      <c r="J23" s="42"/>
      <c r="K23" s="42"/>
      <c r="L23" s="41"/>
      <c r="M23" s="41"/>
      <c r="P23" s="74"/>
      <c r="R23" s="72"/>
      <c r="S23" s="211"/>
    </row>
    <row r="24" spans="1:19" ht="7.5" customHeight="1">
      <c r="A24" s="115">
        <v>1</v>
      </c>
      <c r="B24" s="111">
        <v>5</v>
      </c>
      <c r="C24" s="38" t="s">
        <v>682</v>
      </c>
      <c r="D24" s="39" t="s">
        <v>733</v>
      </c>
      <c r="E24" s="137">
        <v>0.3675</v>
      </c>
      <c r="F24" s="40">
        <v>330750</v>
      </c>
      <c r="G24" s="41">
        <v>262316</v>
      </c>
      <c r="H24" s="42">
        <v>115594</v>
      </c>
      <c r="I24" s="42">
        <v>2907</v>
      </c>
      <c r="J24" s="42">
        <v>79838</v>
      </c>
      <c r="K24" s="42">
        <v>4678.49</v>
      </c>
      <c r="L24" s="41">
        <v>1435.02</v>
      </c>
      <c r="M24" s="41">
        <v>0</v>
      </c>
      <c r="N24" s="119">
        <f>$N$3*E24/100</f>
        <v>321.8695095</v>
      </c>
      <c r="O24" s="120">
        <f>$O$3*E24/100</f>
        <v>111.635622</v>
      </c>
      <c r="P24" s="121">
        <f>SUM(N24:O24)</f>
        <v>433.5051315</v>
      </c>
      <c r="R24" s="72">
        <v>0</v>
      </c>
      <c r="S24" s="269">
        <v>433.5051315</v>
      </c>
    </row>
    <row r="25" spans="1:19" ht="7.5" customHeight="1">
      <c r="A25" s="115"/>
      <c r="B25" s="111"/>
      <c r="C25" s="30" t="s">
        <v>683</v>
      </c>
      <c r="D25" s="283" t="s">
        <v>734</v>
      </c>
      <c r="E25" s="137"/>
      <c r="F25" s="40"/>
      <c r="G25" s="41"/>
      <c r="H25" s="42"/>
      <c r="I25" s="42"/>
      <c r="J25" s="42"/>
      <c r="K25" s="42"/>
      <c r="L25" s="41"/>
      <c r="M25" s="41"/>
      <c r="N25" s="41"/>
      <c r="O25" s="41"/>
      <c r="P25" s="41"/>
      <c r="Q25" s="41"/>
      <c r="R25" s="230"/>
      <c r="S25" s="230"/>
    </row>
    <row r="26" spans="1:19" ht="7.5" customHeight="1">
      <c r="A26" s="115"/>
      <c r="B26" s="111"/>
      <c r="C26" s="38" t="s">
        <v>477</v>
      </c>
      <c r="D26" s="39"/>
      <c r="E26" s="137"/>
      <c r="F26" s="40"/>
      <c r="G26" s="41"/>
      <c r="H26" s="42"/>
      <c r="I26" s="42"/>
      <c r="J26" s="42"/>
      <c r="K26" s="42"/>
      <c r="L26" s="41"/>
      <c r="M26" s="41"/>
      <c r="N26" s="41"/>
      <c r="O26" s="41"/>
      <c r="P26" s="41"/>
      <c r="Q26" s="41"/>
      <c r="R26" s="230"/>
      <c r="S26" s="230"/>
    </row>
    <row r="27" spans="1:19" ht="7.5" customHeight="1">
      <c r="A27" s="115"/>
      <c r="B27" s="111"/>
      <c r="C27" s="38"/>
      <c r="D27" s="39"/>
      <c r="E27" s="44"/>
      <c r="F27" s="40"/>
      <c r="G27" s="41"/>
      <c r="H27" s="42"/>
      <c r="I27" s="42"/>
      <c r="J27" s="30"/>
      <c r="M27" s="41"/>
      <c r="N27" s="41"/>
      <c r="O27" s="41"/>
      <c r="P27" s="41"/>
      <c r="Q27" s="41"/>
      <c r="R27" s="230"/>
      <c r="S27" s="230"/>
    </row>
    <row r="28" spans="1:19" ht="7.5" customHeight="1">
      <c r="A28" s="115">
        <v>1</v>
      </c>
      <c r="B28" s="111" t="s">
        <v>367</v>
      </c>
      <c r="C28" s="38" t="s">
        <v>684</v>
      </c>
      <c r="D28" s="39" t="s">
        <v>109</v>
      </c>
      <c r="E28" s="137">
        <v>0.9495</v>
      </c>
      <c r="F28" s="41">
        <v>854550</v>
      </c>
      <c r="G28" s="41">
        <v>677739</v>
      </c>
      <c r="H28" s="42">
        <v>298658</v>
      </c>
      <c r="I28" s="42">
        <v>7510</v>
      </c>
      <c r="J28" s="42">
        <v>206277</v>
      </c>
      <c r="K28" s="42">
        <v>12087.69</v>
      </c>
      <c r="L28" s="41">
        <v>3707.62</v>
      </c>
      <c r="M28" s="41">
        <v>0</v>
      </c>
      <c r="N28" s="119">
        <f>$N$3*E28/100</f>
        <v>831.6057123</v>
      </c>
      <c r="O28" s="120">
        <f>$O$3*E28/100</f>
        <v>288.42999480000003</v>
      </c>
      <c r="P28" s="121">
        <f>SUM(N28:O28)</f>
        <v>1120.0357071</v>
      </c>
      <c r="R28" s="72">
        <v>0</v>
      </c>
      <c r="S28" s="269">
        <v>1120.0357071</v>
      </c>
    </row>
    <row r="29" spans="1:19" ht="7.5" customHeight="1">
      <c r="A29" s="115"/>
      <c r="B29" s="111"/>
      <c r="C29" s="38"/>
      <c r="D29" s="39" t="s">
        <v>110</v>
      </c>
      <c r="E29" s="44"/>
      <c r="F29" s="41"/>
      <c r="G29" s="41"/>
      <c r="H29" s="42"/>
      <c r="I29" s="42"/>
      <c r="J29" s="42"/>
      <c r="K29" s="42"/>
      <c r="L29" s="41"/>
      <c r="M29" s="41"/>
      <c r="N29" s="44"/>
      <c r="O29" s="41"/>
      <c r="P29" s="74"/>
      <c r="R29" s="72"/>
      <c r="S29" s="211"/>
    </row>
    <row r="30" spans="1:19" ht="7.5" customHeight="1">
      <c r="A30" s="115"/>
      <c r="B30" s="111"/>
      <c r="C30" s="38"/>
      <c r="D30" s="39"/>
      <c r="E30" s="44"/>
      <c r="F30" s="41"/>
      <c r="G30" s="41"/>
      <c r="H30" s="42"/>
      <c r="I30" s="42"/>
      <c r="J30" s="42"/>
      <c r="K30" s="42"/>
      <c r="L30" s="41"/>
      <c r="M30" s="41"/>
      <c r="N30" s="44"/>
      <c r="O30" s="41"/>
      <c r="P30" s="74"/>
      <c r="R30" s="72"/>
      <c r="S30" s="211"/>
    </row>
    <row r="31" spans="1:19" ht="7.5" customHeight="1">
      <c r="A31" s="115">
        <v>1</v>
      </c>
      <c r="B31" s="111" t="s">
        <v>81</v>
      </c>
      <c r="C31" s="38" t="s">
        <v>18</v>
      </c>
      <c r="D31" s="39" t="s">
        <v>111</v>
      </c>
      <c r="E31" s="137">
        <v>0.5703</v>
      </c>
      <c r="F31" s="41">
        <v>513270</v>
      </c>
      <c r="G31" s="41">
        <v>407072</v>
      </c>
      <c r="H31" s="42">
        <v>179383</v>
      </c>
      <c r="I31" s="42">
        <v>4511</v>
      </c>
      <c r="J31" s="42">
        <v>123896</v>
      </c>
      <c r="K31" s="42">
        <v>7260.25</v>
      </c>
      <c r="L31" s="41">
        <v>2226.91</v>
      </c>
      <c r="M31" s="41">
        <v>0</v>
      </c>
      <c r="N31" s="119">
        <f>$N$3*E31/100</f>
        <v>499.48892862</v>
      </c>
      <c r="O31" s="120">
        <f>$O$3*E31/100</f>
        <v>173.24025912000002</v>
      </c>
      <c r="P31" s="121">
        <f>SUM(N31:O31)</f>
        <v>672.72918774</v>
      </c>
      <c r="R31" s="72">
        <v>0</v>
      </c>
      <c r="S31" s="269">
        <v>672.72918774</v>
      </c>
    </row>
    <row r="32" spans="1:19" ht="7.5" customHeight="1">
      <c r="A32" s="115"/>
      <c r="B32" s="111"/>
      <c r="C32" s="38" t="s">
        <v>19</v>
      </c>
      <c r="D32" s="39" t="s">
        <v>112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189"/>
      <c r="R32" s="72"/>
      <c r="S32" s="211"/>
    </row>
    <row r="33" spans="1:19" ht="7.5" customHeight="1">
      <c r="A33" s="115"/>
      <c r="B33" s="111"/>
      <c r="C33" s="38"/>
      <c r="D33" s="39"/>
      <c r="E33" s="43"/>
      <c r="F33" s="41"/>
      <c r="G33" s="41"/>
      <c r="H33" s="42"/>
      <c r="I33" s="42"/>
      <c r="J33" s="42"/>
      <c r="K33" s="42"/>
      <c r="M33" s="41"/>
      <c r="N33" s="44"/>
      <c r="O33" s="41"/>
      <c r="P33" s="74"/>
      <c r="R33" s="72"/>
      <c r="S33" s="211"/>
    </row>
    <row r="34" spans="1:19" ht="7.5" customHeight="1">
      <c r="A34" s="115">
        <v>1</v>
      </c>
      <c r="B34" s="111" t="s">
        <v>372</v>
      </c>
      <c r="C34" s="38" t="s">
        <v>20</v>
      </c>
      <c r="D34" s="39" t="s">
        <v>113</v>
      </c>
      <c r="E34" s="137">
        <v>0.5703</v>
      </c>
      <c r="F34" s="41">
        <v>513270</v>
      </c>
      <c r="G34" s="41">
        <v>407072</v>
      </c>
      <c r="H34" s="42">
        <v>179383</v>
      </c>
      <c r="I34" s="42">
        <v>4511</v>
      </c>
      <c r="J34" s="42">
        <v>123896</v>
      </c>
      <c r="K34" s="42">
        <v>7260.25</v>
      </c>
      <c r="L34" s="41">
        <v>2226.91</v>
      </c>
      <c r="M34" s="41">
        <v>0</v>
      </c>
      <c r="N34" s="119">
        <f>$N$3*E34/100</f>
        <v>499.48892862</v>
      </c>
      <c r="O34" s="120">
        <f>$O$3*E34/100</f>
        <v>173.24025912000002</v>
      </c>
      <c r="P34" s="121">
        <f>SUM(N34:O34)</f>
        <v>672.72918774</v>
      </c>
      <c r="R34" s="72">
        <v>0</v>
      </c>
      <c r="S34" s="269">
        <v>672.72918774</v>
      </c>
    </row>
    <row r="35" spans="1:19" ht="7.5" customHeight="1">
      <c r="A35" s="115"/>
      <c r="B35" s="111"/>
      <c r="C35" s="38" t="s">
        <v>21</v>
      </c>
      <c r="D35" s="39" t="s">
        <v>114</v>
      </c>
      <c r="E35" s="43"/>
      <c r="F35" s="43"/>
      <c r="G35" s="43"/>
      <c r="H35" s="43"/>
      <c r="I35" s="43"/>
      <c r="J35" s="43"/>
      <c r="K35" s="43"/>
      <c r="L35" s="43"/>
      <c r="M35" s="43"/>
      <c r="N35" s="30"/>
      <c r="O35" s="30"/>
      <c r="P35" s="189"/>
      <c r="R35" s="72"/>
      <c r="S35" s="211"/>
    </row>
    <row r="36" spans="1:19" ht="7.5" customHeight="1">
      <c r="A36" s="115"/>
      <c r="B36" s="111"/>
      <c r="C36" s="38"/>
      <c r="D36" s="39"/>
      <c r="E36" s="44"/>
      <c r="K36" s="42"/>
      <c r="L36" s="41"/>
      <c r="M36" s="41"/>
      <c r="P36" s="74"/>
      <c r="R36" s="72"/>
      <c r="S36" s="211"/>
    </row>
    <row r="37" spans="1:19" ht="7.5" customHeight="1">
      <c r="A37" s="115">
        <v>1</v>
      </c>
      <c r="B37" s="111" t="s">
        <v>373</v>
      </c>
      <c r="C37" s="38" t="s">
        <v>684</v>
      </c>
      <c r="D37" s="39" t="s">
        <v>115</v>
      </c>
      <c r="E37" s="137">
        <v>0.6124</v>
      </c>
      <c r="F37" s="41">
        <v>551160</v>
      </c>
      <c r="G37" s="41">
        <v>437122</v>
      </c>
      <c r="H37" s="42">
        <v>192626</v>
      </c>
      <c r="I37" s="42">
        <v>4844</v>
      </c>
      <c r="J37" s="42">
        <v>133042</v>
      </c>
      <c r="K37" s="42">
        <v>7796.21</v>
      </c>
      <c r="L37" s="41">
        <v>2391.31</v>
      </c>
      <c r="M37" s="41">
        <v>0</v>
      </c>
      <c r="N37" s="119">
        <f>$N$3*E37/100</f>
        <v>536.3615989599999</v>
      </c>
      <c r="O37" s="120">
        <f>$O$3*E37/100</f>
        <v>186.02899296000004</v>
      </c>
      <c r="P37" s="121">
        <f>SUM(N37:O37)</f>
        <v>722.3905919199999</v>
      </c>
      <c r="R37" s="72">
        <v>0</v>
      </c>
      <c r="S37" s="269">
        <v>722.3905919199999</v>
      </c>
    </row>
    <row r="38" spans="3:19" ht="7.5" customHeight="1">
      <c r="C38" s="38"/>
      <c r="D38" s="39" t="s">
        <v>116</v>
      </c>
      <c r="E38" s="44"/>
      <c r="F38" s="41"/>
      <c r="G38" s="41"/>
      <c r="H38" s="42"/>
      <c r="I38" s="42"/>
      <c r="J38" s="42"/>
      <c r="K38" s="42"/>
      <c r="L38" s="41"/>
      <c r="M38" s="41"/>
      <c r="N38" s="44"/>
      <c r="O38" s="41"/>
      <c r="P38" s="74"/>
      <c r="R38" s="72"/>
      <c r="S38" s="211"/>
    </row>
    <row r="39" spans="3:19" ht="7.5" customHeight="1">
      <c r="C39" s="38"/>
      <c r="D39" s="39"/>
      <c r="E39" s="44"/>
      <c r="F39" s="41"/>
      <c r="G39" s="41"/>
      <c r="H39" s="42"/>
      <c r="I39" s="42"/>
      <c r="J39" s="42"/>
      <c r="K39" s="42"/>
      <c r="L39" s="41"/>
      <c r="M39" s="41"/>
      <c r="N39" s="44"/>
      <c r="O39" s="41"/>
      <c r="P39" s="74"/>
      <c r="R39" s="72"/>
      <c r="S39" s="211"/>
    </row>
    <row r="40" spans="1:19" ht="7.5" customHeight="1">
      <c r="A40" s="115">
        <v>1</v>
      </c>
      <c r="B40" s="111" t="s">
        <v>374</v>
      </c>
      <c r="C40" s="38" t="s">
        <v>684</v>
      </c>
      <c r="D40" s="39" t="s">
        <v>117</v>
      </c>
      <c r="E40" s="137">
        <v>0.2566</v>
      </c>
      <c r="F40" s="41">
        <v>230940</v>
      </c>
      <c r="G40" s="41">
        <v>183157</v>
      </c>
      <c r="H40" s="42">
        <v>80711</v>
      </c>
      <c r="I40" s="42">
        <v>2030</v>
      </c>
      <c r="J40" s="42">
        <v>55747</v>
      </c>
      <c r="K40" s="42">
        <v>3266.67</v>
      </c>
      <c r="L40" s="41">
        <v>1001.97</v>
      </c>
      <c r="M40" s="41">
        <v>0</v>
      </c>
      <c r="N40" s="119">
        <f>$N$3*E40/100</f>
        <v>224.73936363999997</v>
      </c>
      <c r="O40" s="120">
        <f>$O$3*E40/100</f>
        <v>77.94748464</v>
      </c>
      <c r="P40" s="121">
        <f>SUM(N40:O40)</f>
        <v>302.68684827999994</v>
      </c>
      <c r="R40" s="72">
        <f>L40</f>
        <v>1001.97</v>
      </c>
      <c r="S40" s="288">
        <f>P40-R40</f>
        <v>-699.2831517200001</v>
      </c>
    </row>
    <row r="41" spans="3:19" ht="7.5" customHeight="1" thickBot="1">
      <c r="C41" s="38"/>
      <c r="D41" s="39" t="s">
        <v>118</v>
      </c>
      <c r="E41" s="53"/>
      <c r="F41" s="42"/>
      <c r="G41" s="42"/>
      <c r="H41" s="42"/>
      <c r="I41" s="42"/>
      <c r="J41" s="42"/>
      <c r="K41" s="42"/>
      <c r="L41" s="42"/>
      <c r="M41" s="42"/>
      <c r="N41" s="53"/>
      <c r="O41" s="42"/>
      <c r="P41" s="71"/>
      <c r="Q41" s="49"/>
      <c r="R41" s="81"/>
      <c r="S41" s="205"/>
    </row>
    <row r="42" spans="1:19" s="49" customFormat="1" ht="7.5" customHeight="1" thickBot="1">
      <c r="A42" s="340" t="s">
        <v>0</v>
      </c>
      <c r="B42" s="340"/>
      <c r="C42" s="90" t="s">
        <v>347</v>
      </c>
      <c r="D42" s="90"/>
      <c r="E42" s="287">
        <f>SUM(E7:E41)-E9</f>
        <v>5.4067</v>
      </c>
      <c r="F42" s="91"/>
      <c r="G42" s="91"/>
      <c r="H42" s="91"/>
      <c r="I42" s="91"/>
      <c r="J42" s="91"/>
      <c r="K42" s="91"/>
      <c r="L42" s="91"/>
      <c r="M42" s="92">
        <v>0</v>
      </c>
      <c r="N42" s="289">
        <f>N7+N12+N13+N16+N19+N22+N24+N28+N31+N34+N37+N40</f>
        <v>4735.37925718</v>
      </c>
      <c r="O42" s="289">
        <f>O7+O12+O13+O16+O19+O22+O24+O28+O31+O34+O37+O40</f>
        <v>1642.3954216800003</v>
      </c>
      <c r="P42" s="297">
        <f>SUM(N42:O42)</f>
        <v>6377.774678860001</v>
      </c>
      <c r="Q42" s="93"/>
      <c r="R42" s="298">
        <v>1001.97</v>
      </c>
      <c r="S42" s="300">
        <f>S7+S12+S13+S16+S19+S22+S24+S28+S31+S34+S37+S40</f>
        <v>5375.80467886</v>
      </c>
    </row>
    <row r="43" spans="1:19" s="93" customFormat="1" ht="7.5" customHeight="1">
      <c r="A43" s="341" t="s">
        <v>709</v>
      </c>
      <c r="B43" s="341"/>
      <c r="C43" s="342"/>
      <c r="D43" s="43"/>
      <c r="E43" s="43"/>
      <c r="F43" s="43"/>
      <c r="G43" s="43"/>
      <c r="H43" s="43"/>
      <c r="I43" s="43"/>
      <c r="J43" s="43"/>
      <c r="K43" s="43"/>
      <c r="L43" s="254"/>
      <c r="M43" s="325" t="s">
        <v>674</v>
      </c>
      <c r="N43" s="323" t="s">
        <v>98</v>
      </c>
      <c r="O43" s="317" t="s">
        <v>97</v>
      </c>
      <c r="P43" s="316" t="s">
        <v>0</v>
      </c>
      <c r="Q43" s="30"/>
      <c r="R43" s="243" t="s">
        <v>673</v>
      </c>
      <c r="S43" s="299" t="s">
        <v>0</v>
      </c>
    </row>
    <row r="44" spans="1:19" s="93" customFormat="1" ht="7.5" customHeight="1">
      <c r="A44" s="343"/>
      <c r="B44" s="343"/>
      <c r="C44" s="344"/>
      <c r="D44" s="329" t="s">
        <v>369</v>
      </c>
      <c r="E44" s="327" t="s">
        <v>513</v>
      </c>
      <c r="F44" s="220" t="s">
        <v>675</v>
      </c>
      <c r="G44" s="219" t="s">
        <v>676</v>
      </c>
      <c r="H44" s="221" t="s">
        <v>677</v>
      </c>
      <c r="I44" s="221" t="s">
        <v>62</v>
      </c>
      <c r="J44" s="221" t="s">
        <v>678</v>
      </c>
      <c r="K44" s="221" t="s">
        <v>679</v>
      </c>
      <c r="L44" s="222" t="s">
        <v>680</v>
      </c>
      <c r="M44" s="326"/>
      <c r="N44" s="324"/>
      <c r="O44" s="318"/>
      <c r="P44" s="315"/>
      <c r="Q44" s="30"/>
      <c r="R44" s="189"/>
      <c r="S44" s="204"/>
    </row>
    <row r="45" spans="1:19" s="93" customFormat="1" ht="7.5" customHeight="1">
      <c r="A45" s="234" t="s">
        <v>12</v>
      </c>
      <c r="B45" s="240" t="s">
        <v>13</v>
      </c>
      <c r="C45" s="242" t="s">
        <v>368</v>
      </c>
      <c r="D45" s="330"/>
      <c r="E45" s="328"/>
      <c r="F45" s="221" t="s">
        <v>0</v>
      </c>
      <c r="G45" s="221" t="s">
        <v>0</v>
      </c>
      <c r="H45" s="221" t="s">
        <v>0</v>
      </c>
      <c r="I45" s="221" t="s">
        <v>0</v>
      </c>
      <c r="J45" s="221" t="s">
        <v>0</v>
      </c>
      <c r="K45" s="221" t="s">
        <v>0</v>
      </c>
      <c r="L45" s="221" t="s">
        <v>0</v>
      </c>
      <c r="M45" s="284">
        <v>2514.32</v>
      </c>
      <c r="N45" s="285">
        <v>87583.54</v>
      </c>
      <c r="O45" s="285">
        <v>30377.04</v>
      </c>
      <c r="P45" s="286">
        <f>N45+O45</f>
        <v>117960.57999999999</v>
      </c>
      <c r="Q45" s="30"/>
      <c r="R45" s="189"/>
      <c r="S45" s="204"/>
    </row>
    <row r="46" spans="1:19" s="93" customFormat="1" ht="7.5" customHeight="1">
      <c r="A46" s="113"/>
      <c r="B46" s="112"/>
      <c r="C46" s="38"/>
      <c r="D46" s="39"/>
      <c r="E46" s="53"/>
      <c r="F46" s="42"/>
      <c r="G46" s="42"/>
      <c r="H46" s="42"/>
      <c r="I46" s="42"/>
      <c r="J46" s="42"/>
      <c r="K46" s="42"/>
      <c r="L46" s="42"/>
      <c r="M46" s="42"/>
      <c r="N46" s="53"/>
      <c r="O46" s="42"/>
      <c r="P46" s="71"/>
      <c r="Q46" s="49"/>
      <c r="R46" s="81"/>
      <c r="S46" s="205"/>
    </row>
    <row r="47" spans="1:19" s="49" customFormat="1" ht="7.5" customHeight="1">
      <c r="A47" s="115">
        <v>2</v>
      </c>
      <c r="B47" s="111" t="s">
        <v>375</v>
      </c>
      <c r="C47" s="38" t="s">
        <v>22</v>
      </c>
      <c r="D47" s="39" t="s">
        <v>119</v>
      </c>
      <c r="E47" s="137">
        <v>0.5489</v>
      </c>
      <c r="F47" s="41">
        <v>743400</v>
      </c>
      <c r="G47" s="41">
        <v>589587</v>
      </c>
      <c r="H47" s="42">
        <v>259812</v>
      </c>
      <c r="I47" s="42">
        <v>6534</v>
      </c>
      <c r="J47" s="42">
        <v>179446</v>
      </c>
      <c r="K47" s="42">
        <v>10515.46</v>
      </c>
      <c r="L47" s="41">
        <v>3225.37</v>
      </c>
      <c r="M47" s="41">
        <v>0</v>
      </c>
      <c r="N47" s="119">
        <f>$N$3*E47/100</f>
        <v>480.74605106</v>
      </c>
      <c r="O47" s="120">
        <f>$O$3*E47/100</f>
        <v>166.73957256000003</v>
      </c>
      <c r="P47" s="121">
        <f>SUM(N47:O47)</f>
        <v>647.4856236200001</v>
      </c>
      <c r="Q47" s="30"/>
      <c r="R47" s="72">
        <v>0</v>
      </c>
      <c r="S47" s="269">
        <v>647.4856236200001</v>
      </c>
    </row>
    <row r="48" spans="1:19" ht="7.5" customHeight="1">
      <c r="A48" s="115"/>
      <c r="B48" s="111"/>
      <c r="C48" s="38"/>
      <c r="D48" s="39"/>
      <c r="E48" s="137"/>
      <c r="F48" s="41"/>
      <c r="G48" s="41"/>
      <c r="H48" s="42"/>
      <c r="I48" s="42"/>
      <c r="J48" s="42"/>
      <c r="K48" s="42"/>
      <c r="L48" s="41"/>
      <c r="M48" s="41"/>
      <c r="N48" s="44"/>
      <c r="O48" s="41"/>
      <c r="P48" s="74"/>
      <c r="R48" s="72"/>
      <c r="S48" s="211"/>
    </row>
    <row r="49" spans="1:19" ht="7.5" customHeight="1">
      <c r="A49" s="115">
        <v>2</v>
      </c>
      <c r="B49" s="111" t="s">
        <v>376</v>
      </c>
      <c r="C49" s="38" t="s">
        <v>23</v>
      </c>
      <c r="D49" s="39" t="s">
        <v>119</v>
      </c>
      <c r="E49" s="137">
        <v>0.6021</v>
      </c>
      <c r="F49" s="41">
        <v>292500</v>
      </c>
      <c r="G49" s="41">
        <v>231980</v>
      </c>
      <c r="H49" s="42">
        <v>102226</v>
      </c>
      <c r="I49" s="42">
        <v>2570</v>
      </c>
      <c r="J49" s="42">
        <v>70605</v>
      </c>
      <c r="K49" s="42">
        <v>4137.44</v>
      </c>
      <c r="L49" s="41">
        <v>1269.06</v>
      </c>
      <c r="M49" s="41">
        <v>0</v>
      </c>
      <c r="N49" s="122">
        <f>$N$3*E49/100</f>
        <v>527.34049434</v>
      </c>
      <c r="O49" s="123">
        <f>$O$3*E49/100</f>
        <v>182.90015784</v>
      </c>
      <c r="P49" s="124">
        <f>SUM(N49:O49)</f>
        <v>710.24065218</v>
      </c>
      <c r="R49" s="72">
        <v>0</v>
      </c>
      <c r="S49" s="269">
        <v>710.24065218</v>
      </c>
    </row>
    <row r="50" spans="1:19" ht="7.5" customHeight="1">
      <c r="A50" s="115"/>
      <c r="B50" s="111"/>
      <c r="C50" s="38"/>
      <c r="D50" s="39" t="s">
        <v>120</v>
      </c>
      <c r="E50" s="44"/>
      <c r="K50" s="42"/>
      <c r="L50" s="41"/>
      <c r="M50" s="41"/>
      <c r="P50" s="74"/>
      <c r="R50" s="72"/>
      <c r="S50" s="211"/>
    </row>
    <row r="51" spans="1:19" ht="7.5" customHeight="1">
      <c r="A51" s="115">
        <v>2</v>
      </c>
      <c r="B51" s="111" t="s">
        <v>377</v>
      </c>
      <c r="C51" s="38" t="s">
        <v>685</v>
      </c>
      <c r="D51" s="39" t="s">
        <v>121</v>
      </c>
      <c r="E51" s="137">
        <v>0.39</v>
      </c>
      <c r="F51" s="41">
        <v>351000</v>
      </c>
      <c r="G51" s="41">
        <v>278376</v>
      </c>
      <c r="H51" s="42">
        <v>122671</v>
      </c>
      <c r="I51" s="42">
        <v>3085</v>
      </c>
      <c r="J51" s="42">
        <v>84727</v>
      </c>
      <c r="K51" s="42">
        <v>4964.93</v>
      </c>
      <c r="L51" s="41">
        <v>1522.88</v>
      </c>
      <c r="M51" s="41">
        <v>0</v>
      </c>
      <c r="N51" s="119">
        <f>$N$3*E51/100</f>
        <v>341.575806</v>
      </c>
      <c r="O51" s="120">
        <f>$O$3*E51/100</f>
        <v>118.47045600000001</v>
      </c>
      <c r="P51" s="121">
        <f>SUM(N51:O51)</f>
        <v>460.046262</v>
      </c>
      <c r="R51" s="72">
        <v>0</v>
      </c>
      <c r="S51" s="269">
        <v>460.046262</v>
      </c>
    </row>
    <row r="52" spans="1:19" ht="7.5" customHeight="1">
      <c r="A52" s="115"/>
      <c r="B52" s="111"/>
      <c r="C52" s="38"/>
      <c r="D52" s="39" t="s">
        <v>122</v>
      </c>
      <c r="E52" s="44"/>
      <c r="F52" s="41"/>
      <c r="G52" s="41"/>
      <c r="H52" s="42"/>
      <c r="I52" s="42"/>
      <c r="J52" s="42"/>
      <c r="K52" s="42"/>
      <c r="L52" s="41"/>
      <c r="M52" s="41"/>
      <c r="N52" s="44"/>
      <c r="O52" s="41"/>
      <c r="P52" s="74"/>
      <c r="R52" s="72"/>
      <c r="S52" s="211"/>
    </row>
    <row r="53" spans="1:19" ht="7.5" customHeight="1">
      <c r="A53" s="115"/>
      <c r="B53" s="111"/>
      <c r="C53" s="38"/>
      <c r="D53" s="39"/>
      <c r="E53" s="44"/>
      <c r="F53" s="41"/>
      <c r="G53" s="41"/>
      <c r="H53" s="42"/>
      <c r="I53" s="42"/>
      <c r="J53" s="42"/>
      <c r="K53" s="42"/>
      <c r="L53" s="41"/>
      <c r="M53" s="41"/>
      <c r="N53" s="44"/>
      <c r="O53" s="41"/>
      <c r="P53" s="74"/>
      <c r="R53" s="72"/>
      <c r="S53" s="211"/>
    </row>
    <row r="54" spans="1:19" ht="7.5" customHeight="1">
      <c r="A54" s="115">
        <v>2</v>
      </c>
      <c r="B54" s="111" t="s">
        <v>378</v>
      </c>
      <c r="C54" s="38" t="s">
        <v>24</v>
      </c>
      <c r="D54" s="39" t="s">
        <v>123</v>
      </c>
      <c r="E54" s="137">
        <v>0.7476</v>
      </c>
      <c r="F54" s="41">
        <v>672840</v>
      </c>
      <c r="G54" s="41">
        <v>533626</v>
      </c>
      <c r="H54" s="42">
        <v>235152</v>
      </c>
      <c r="I54" s="42">
        <v>5914</v>
      </c>
      <c r="J54" s="42">
        <v>162414</v>
      </c>
      <c r="K54" s="42">
        <v>9517.38</v>
      </c>
      <c r="L54" s="41">
        <v>2919.24</v>
      </c>
      <c r="M54" s="41">
        <v>0</v>
      </c>
      <c r="N54" s="119">
        <f>$N$3*E54/100</f>
        <v>654.77454504</v>
      </c>
      <c r="O54" s="120">
        <f>$O$3*E54/100</f>
        <v>227.09875104000002</v>
      </c>
      <c r="P54" s="121">
        <f>SUM(N54:O54)</f>
        <v>881.87329608</v>
      </c>
      <c r="R54" s="72">
        <v>0</v>
      </c>
      <c r="S54" s="269">
        <v>881.87329608</v>
      </c>
    </row>
    <row r="55" spans="1:19" ht="7.5" customHeight="1">
      <c r="A55" s="115"/>
      <c r="B55" s="111"/>
      <c r="C55" s="38"/>
      <c r="D55" s="39"/>
      <c r="E55" s="137"/>
      <c r="F55" s="41"/>
      <c r="G55" s="41"/>
      <c r="H55" s="42"/>
      <c r="I55" s="42"/>
      <c r="J55" s="42"/>
      <c r="K55" s="42"/>
      <c r="L55" s="41"/>
      <c r="M55" s="41"/>
      <c r="N55" s="44"/>
      <c r="O55" s="41"/>
      <c r="P55" s="74"/>
      <c r="R55" s="72"/>
      <c r="S55" s="211"/>
    </row>
    <row r="56" spans="1:19" ht="7.5" customHeight="1">
      <c r="A56" s="115">
        <v>2</v>
      </c>
      <c r="B56" s="111" t="s">
        <v>379</v>
      </c>
      <c r="C56" s="38" t="s">
        <v>22</v>
      </c>
      <c r="D56" s="39" t="s">
        <v>119</v>
      </c>
      <c r="E56" s="137">
        <v>0.6501</v>
      </c>
      <c r="F56" s="41">
        <v>585090</v>
      </c>
      <c r="G56" s="41">
        <v>464032</v>
      </c>
      <c r="H56" s="42">
        <v>204484</v>
      </c>
      <c r="I56" s="42">
        <v>5142</v>
      </c>
      <c r="J56" s="42">
        <v>141233</v>
      </c>
      <c r="K56" s="42">
        <v>8276.15</v>
      </c>
      <c r="L56" s="41">
        <v>2538.52</v>
      </c>
      <c r="M56" s="41">
        <v>0</v>
      </c>
      <c r="N56" s="119">
        <f>$N$3*E56/100</f>
        <v>569.38059354</v>
      </c>
      <c r="O56" s="120">
        <f>$O$3*E56/100</f>
        <v>197.48113704</v>
      </c>
      <c r="P56" s="121">
        <f>SUM(N56:O56)</f>
        <v>766.86173058</v>
      </c>
      <c r="R56" s="72">
        <v>0</v>
      </c>
      <c r="S56" s="269">
        <v>766.86173058</v>
      </c>
    </row>
    <row r="57" spans="1:19" ht="7.5" customHeight="1">
      <c r="A57" s="115"/>
      <c r="B57" s="111"/>
      <c r="C57" s="38"/>
      <c r="D57" s="39"/>
      <c r="E57" s="137"/>
      <c r="F57" s="41"/>
      <c r="G57" s="41"/>
      <c r="H57" s="42"/>
      <c r="I57" s="42"/>
      <c r="J57" s="42"/>
      <c r="K57" s="42"/>
      <c r="L57" s="41"/>
      <c r="M57" s="41"/>
      <c r="N57" s="44"/>
      <c r="O57" s="41"/>
      <c r="P57" s="74"/>
      <c r="R57" s="72"/>
      <c r="S57" s="211"/>
    </row>
    <row r="58" spans="1:19" ht="7.5" customHeight="1">
      <c r="A58" s="115">
        <v>2</v>
      </c>
      <c r="B58" s="111" t="s">
        <v>361</v>
      </c>
      <c r="C58" s="38" t="s">
        <v>59</v>
      </c>
      <c r="D58" s="39" t="s">
        <v>124</v>
      </c>
      <c r="E58" s="137">
        <v>0.5139</v>
      </c>
      <c r="F58" s="41">
        <v>462510</v>
      </c>
      <c r="G58" s="41">
        <v>366814</v>
      </c>
      <c r="H58" s="42">
        <v>161643</v>
      </c>
      <c r="I58" s="42">
        <v>4065</v>
      </c>
      <c r="J58" s="42">
        <v>111643</v>
      </c>
      <c r="K58" s="42">
        <v>6542.25</v>
      </c>
      <c r="L58" s="41">
        <v>2006.68</v>
      </c>
      <c r="M58" s="41">
        <v>0</v>
      </c>
      <c r="N58" s="119">
        <f>N60/2</f>
        <v>225.04590603</v>
      </c>
      <c r="O58" s="119">
        <f>E58*O3/100/2</f>
        <v>78.05380428000001</v>
      </c>
      <c r="P58" s="121">
        <f>N58+O58</f>
        <v>303.09971031</v>
      </c>
      <c r="R58" s="72">
        <v>0</v>
      </c>
      <c r="S58" s="269">
        <v>303.09971031</v>
      </c>
    </row>
    <row r="59" spans="1:19" ht="7.5" customHeight="1">
      <c r="A59" s="115"/>
      <c r="B59" s="111"/>
      <c r="C59" s="38"/>
      <c r="D59" s="164" t="s">
        <v>125</v>
      </c>
      <c r="E59" s="44"/>
      <c r="F59" s="41"/>
      <c r="G59" s="41"/>
      <c r="H59" s="42"/>
      <c r="I59" s="42"/>
      <c r="J59" s="42"/>
      <c r="K59" s="42"/>
      <c r="L59" s="41"/>
      <c r="M59" s="41">
        <v>0</v>
      </c>
      <c r="N59" s="119">
        <f>N60/2</f>
        <v>225.04590603</v>
      </c>
      <c r="O59" s="119">
        <v>78.05380428000001</v>
      </c>
      <c r="P59" s="121">
        <f>N59+O59</f>
        <v>303.09971031</v>
      </c>
      <c r="R59" s="72">
        <v>0</v>
      </c>
      <c r="S59" s="270">
        <v>303.09971031</v>
      </c>
    </row>
    <row r="60" spans="1:19" ht="7.5" customHeight="1">
      <c r="A60" s="115"/>
      <c r="B60" s="111"/>
      <c r="C60" s="38"/>
      <c r="D60" s="164"/>
      <c r="E60" s="44"/>
      <c r="F60" s="41"/>
      <c r="G60" s="41"/>
      <c r="H60" s="42"/>
      <c r="I60" s="42"/>
      <c r="J60" s="42"/>
      <c r="K60" s="42"/>
      <c r="L60" s="41"/>
      <c r="M60" s="41"/>
      <c r="N60" s="44">
        <f>$N$3*E58/100</f>
        <v>450.09181206</v>
      </c>
      <c r="O60" s="41">
        <f>$O$3*E58/100</f>
        <v>156.10760856000002</v>
      </c>
      <c r="P60" s="74">
        <f>SUM(N60:O60)</f>
        <v>606.19942062</v>
      </c>
      <c r="Q60" s="41"/>
      <c r="R60" s="192"/>
      <c r="S60" s="274"/>
    </row>
    <row r="61" spans="1:19" ht="7.5" customHeight="1">
      <c r="A61" s="115"/>
      <c r="B61" s="111"/>
      <c r="C61" s="38"/>
      <c r="D61" s="164"/>
      <c r="E61" s="44"/>
      <c r="F61" s="41"/>
      <c r="G61" s="41"/>
      <c r="H61" s="42"/>
      <c r="I61" s="42"/>
      <c r="J61" s="42"/>
      <c r="K61" s="42"/>
      <c r="L61" s="41"/>
      <c r="M61" s="41"/>
      <c r="N61" s="44"/>
      <c r="O61" s="41"/>
      <c r="P61" s="74"/>
      <c r="R61" s="72"/>
      <c r="S61" s="211"/>
    </row>
    <row r="62" spans="1:19" ht="7.5" customHeight="1">
      <c r="A62" s="115">
        <v>2</v>
      </c>
      <c r="B62" s="111" t="s">
        <v>362</v>
      </c>
      <c r="C62" s="38" t="s">
        <v>25</v>
      </c>
      <c r="D62" s="39" t="s">
        <v>126</v>
      </c>
      <c r="E62" s="137">
        <v>0.5139</v>
      </c>
      <c r="F62" s="41">
        <v>462510</v>
      </c>
      <c r="G62" s="41">
        <v>366814</v>
      </c>
      <c r="H62" s="42">
        <v>161643</v>
      </c>
      <c r="I62" s="42">
        <v>4065</v>
      </c>
      <c r="J62" s="42">
        <v>111644</v>
      </c>
      <c r="K62" s="42">
        <v>6542.25</v>
      </c>
      <c r="L62" s="41">
        <v>2006.68</v>
      </c>
      <c r="M62" s="41">
        <v>0</v>
      </c>
      <c r="N62" s="119">
        <f>$N$3*E62/100</f>
        <v>450.09181206</v>
      </c>
      <c r="O62" s="119">
        <f>$O$3*E62/100</f>
        <v>156.10760856000002</v>
      </c>
      <c r="P62" s="121">
        <f>SUM(N62:O62)</f>
        <v>606.19942062</v>
      </c>
      <c r="R62" s="72">
        <v>0</v>
      </c>
      <c r="S62" s="269">
        <v>606.19942062</v>
      </c>
    </row>
    <row r="63" spans="1:19" ht="7.5" customHeight="1">
      <c r="A63" s="115"/>
      <c r="B63" s="111"/>
      <c r="C63" s="38"/>
      <c r="D63" s="39"/>
      <c r="E63" s="137"/>
      <c r="F63" s="41"/>
      <c r="G63" s="41"/>
      <c r="H63" s="42"/>
      <c r="I63" s="42"/>
      <c r="J63" s="42"/>
      <c r="K63" s="42"/>
      <c r="L63" s="41"/>
      <c r="M63" s="41"/>
      <c r="N63" s="44"/>
      <c r="O63" s="41"/>
      <c r="P63" s="74"/>
      <c r="R63" s="72"/>
      <c r="S63" s="211"/>
    </row>
    <row r="64" spans="1:19" ht="7.5" customHeight="1">
      <c r="A64" s="234">
        <v>2</v>
      </c>
      <c r="B64" s="231" t="s">
        <v>380</v>
      </c>
      <c r="C64" s="38" t="s">
        <v>26</v>
      </c>
      <c r="D64" s="39" t="s">
        <v>127</v>
      </c>
      <c r="E64" s="137">
        <v>0.8937</v>
      </c>
      <c r="F64" s="41">
        <v>804330</v>
      </c>
      <c r="G64" s="41">
        <v>637910</v>
      </c>
      <c r="H64" s="42">
        <v>281106</v>
      </c>
      <c r="I64" s="42">
        <v>7070</v>
      </c>
      <c r="J64" s="42">
        <v>194154</v>
      </c>
      <c r="K64" s="42">
        <v>11377.32</v>
      </c>
      <c r="L64" s="41">
        <v>3489.73</v>
      </c>
      <c r="M64" s="44">
        <v>0</v>
      </c>
      <c r="N64" s="119">
        <f>N66/2</f>
        <v>391.36704849</v>
      </c>
      <c r="O64" s="119">
        <f>E64*O3/100/2</f>
        <v>135.73980324000001</v>
      </c>
      <c r="P64" s="121">
        <f>SUM(N64:O64)</f>
        <v>527.10685173</v>
      </c>
      <c r="R64" s="72">
        <v>0</v>
      </c>
      <c r="S64" s="269">
        <v>527.10685173</v>
      </c>
    </row>
    <row r="65" spans="1:19" ht="7.5" customHeight="1">
      <c r="A65" s="115"/>
      <c r="B65" s="111"/>
      <c r="C65" s="38" t="s">
        <v>27</v>
      </c>
      <c r="D65" s="39" t="s">
        <v>717</v>
      </c>
      <c r="E65" s="137"/>
      <c r="F65" s="41"/>
      <c r="G65" s="41"/>
      <c r="H65" s="42"/>
      <c r="I65" s="42"/>
      <c r="J65" s="42"/>
      <c r="K65" s="42"/>
      <c r="L65" s="41"/>
      <c r="M65" s="41">
        <v>0</v>
      </c>
      <c r="N65" s="119">
        <f>N66/2</f>
        <v>391.36704849</v>
      </c>
      <c r="O65" s="119">
        <v>135.73980324000001</v>
      </c>
      <c r="P65" s="121">
        <v>527.10685173</v>
      </c>
      <c r="R65" s="72">
        <v>0</v>
      </c>
      <c r="S65" s="270">
        <v>527.10685173</v>
      </c>
    </row>
    <row r="66" spans="1:19" ht="7.5" customHeight="1">
      <c r="A66" s="115"/>
      <c r="B66" s="111"/>
      <c r="C66" s="38"/>
      <c r="D66" s="39"/>
      <c r="E66" s="137"/>
      <c r="F66" s="41"/>
      <c r="G66" s="41"/>
      <c r="H66" s="42"/>
      <c r="I66" s="42"/>
      <c r="J66" s="42"/>
      <c r="K66" s="42"/>
      <c r="L66" s="41"/>
      <c r="M66" s="41"/>
      <c r="N66" s="44">
        <f>$N$3*E64/100</f>
        <v>782.73409698</v>
      </c>
      <c r="O66" s="41">
        <f>$O$3*E64/100</f>
        <v>271.47960648000003</v>
      </c>
      <c r="P66" s="74">
        <f>SUM(N66:O66)</f>
        <v>1054.21370346</v>
      </c>
      <c r="R66" s="72"/>
      <c r="S66" s="211"/>
    </row>
    <row r="67" spans="1:19" ht="7.5" customHeight="1">
      <c r="A67" s="115"/>
      <c r="B67" s="111"/>
      <c r="C67" s="38"/>
      <c r="D67" s="39"/>
      <c r="E67" s="137"/>
      <c r="F67" s="41"/>
      <c r="G67" s="41"/>
      <c r="H67" s="42"/>
      <c r="I67" s="42"/>
      <c r="J67" s="42"/>
      <c r="K67" s="42"/>
      <c r="L67" s="41"/>
      <c r="M67" s="41"/>
      <c r="P67" s="74"/>
      <c r="R67" s="72"/>
      <c r="S67" s="211"/>
    </row>
    <row r="68" spans="1:19" ht="7.5" customHeight="1">
      <c r="A68" s="234">
        <v>2</v>
      </c>
      <c r="B68" s="231">
        <v>3</v>
      </c>
      <c r="C68" s="38" t="s">
        <v>682</v>
      </c>
      <c r="D68" s="39" t="s">
        <v>381</v>
      </c>
      <c r="E68" s="137">
        <v>0.9474</v>
      </c>
      <c r="F68" s="41">
        <v>852660</v>
      </c>
      <c r="G68" s="41">
        <v>676240</v>
      </c>
      <c r="H68" s="42">
        <v>297997</v>
      </c>
      <c r="I68" s="42">
        <v>7494</v>
      </c>
      <c r="J68" s="42">
        <v>120062</v>
      </c>
      <c r="K68" s="42">
        <v>6030.47</v>
      </c>
      <c r="L68" s="41">
        <v>1849.71</v>
      </c>
      <c r="M68" s="41">
        <v>0</v>
      </c>
      <c r="N68" s="119">
        <f>N70/2</f>
        <v>414.88322898</v>
      </c>
      <c r="O68" s="119">
        <f>E68*O3/100/2</f>
        <v>143.89603848000002</v>
      </c>
      <c r="P68" s="121">
        <f>SUM(N68:O68)</f>
        <v>558.77926746</v>
      </c>
      <c r="R68" s="72">
        <v>0</v>
      </c>
      <c r="S68" s="269">
        <v>558.77926746</v>
      </c>
    </row>
    <row r="69" spans="1:19" ht="7.5" customHeight="1">
      <c r="A69" s="115"/>
      <c r="B69" s="111"/>
      <c r="C69" s="38" t="s">
        <v>683</v>
      </c>
      <c r="D69" s="39" t="s">
        <v>382</v>
      </c>
      <c r="E69" s="137"/>
      <c r="F69" s="41"/>
      <c r="G69" s="41"/>
      <c r="H69" s="42"/>
      <c r="I69" s="42"/>
      <c r="J69" s="42"/>
      <c r="K69" s="42">
        <v>6030.48</v>
      </c>
      <c r="L69" s="41">
        <v>1849.71</v>
      </c>
      <c r="M69" s="41">
        <v>0</v>
      </c>
      <c r="N69" s="119">
        <f>N70/2</f>
        <v>414.88322898</v>
      </c>
      <c r="O69" s="119">
        <v>143.89603848000002</v>
      </c>
      <c r="P69" s="121">
        <v>558.77926746</v>
      </c>
      <c r="R69" s="72"/>
      <c r="S69" s="270">
        <v>558.77926746</v>
      </c>
    </row>
    <row r="70" spans="1:19" ht="7.5" customHeight="1">
      <c r="A70" s="115"/>
      <c r="B70" s="111"/>
      <c r="C70" s="38" t="s">
        <v>477</v>
      </c>
      <c r="D70" s="39"/>
      <c r="E70" s="137"/>
      <c r="F70" s="41"/>
      <c r="G70" s="41"/>
      <c r="H70" s="42"/>
      <c r="I70" s="42"/>
      <c r="J70" s="42"/>
      <c r="K70" s="42">
        <f>SUM(K68:K69)</f>
        <v>12060.95</v>
      </c>
      <c r="L70" s="41">
        <f>SUM(L68:L69)</f>
        <v>3699.42</v>
      </c>
      <c r="M70" s="41"/>
      <c r="N70" s="44">
        <f>$N$3*E68/100</f>
        <v>829.76645796</v>
      </c>
      <c r="O70" s="41">
        <f>$O$3*E68/100</f>
        <v>287.79207696000003</v>
      </c>
      <c r="P70" s="74">
        <f>SUM(N70:O70)</f>
        <v>1117.55853492</v>
      </c>
      <c r="R70" s="72"/>
      <c r="S70" s="211"/>
    </row>
    <row r="71" spans="1:19" ht="7.5" customHeight="1">
      <c r="A71" s="115"/>
      <c r="B71" s="111"/>
      <c r="C71" s="38"/>
      <c r="D71" s="39"/>
      <c r="E71" s="137"/>
      <c r="F71" s="41"/>
      <c r="G71" s="41"/>
      <c r="H71" s="42"/>
      <c r="I71" s="42"/>
      <c r="J71" s="42"/>
      <c r="K71" s="57"/>
      <c r="L71" s="58"/>
      <c r="M71" s="58"/>
      <c r="N71" s="44"/>
      <c r="O71" s="41"/>
      <c r="P71" s="74"/>
      <c r="R71" s="72"/>
      <c r="S71" s="211"/>
    </row>
    <row r="72" spans="1:19" ht="7.5" customHeight="1">
      <c r="A72" s="115">
        <v>2</v>
      </c>
      <c r="B72" s="111">
        <v>4</v>
      </c>
      <c r="C72" s="38" t="s">
        <v>61</v>
      </c>
      <c r="D72" s="47" t="s">
        <v>599</v>
      </c>
      <c r="E72" s="137">
        <v>0.2252</v>
      </c>
      <c r="F72" s="41">
        <v>202680</v>
      </c>
      <c r="G72" s="41">
        <v>160744</v>
      </c>
      <c r="H72" s="42">
        <v>70835</v>
      </c>
      <c r="I72" s="42">
        <v>1781</v>
      </c>
      <c r="J72" s="42">
        <v>48924</v>
      </c>
      <c r="K72" s="42">
        <v>1433.46</v>
      </c>
      <c r="L72" s="41">
        <v>439.68</v>
      </c>
      <c r="M72" s="41">
        <v>0</v>
      </c>
      <c r="N72" s="119">
        <f>N77*0.5</f>
        <v>98.61906603999999</v>
      </c>
      <c r="O72" s="119">
        <f>E72*O3/100*0.5</f>
        <v>34.20454704</v>
      </c>
      <c r="P72" s="121">
        <f>N72+O72</f>
        <v>132.82361308</v>
      </c>
      <c r="R72" s="72">
        <v>0</v>
      </c>
      <c r="S72" s="121">
        <v>132.82361308</v>
      </c>
    </row>
    <row r="73" spans="1:19" ht="7.5" customHeight="1">
      <c r="A73" s="115"/>
      <c r="B73" s="111"/>
      <c r="C73" s="38" t="s">
        <v>14</v>
      </c>
      <c r="D73" s="47" t="s">
        <v>128</v>
      </c>
      <c r="E73" s="137"/>
      <c r="F73" s="41"/>
      <c r="G73" s="41"/>
      <c r="H73" s="42"/>
      <c r="I73" s="42"/>
      <c r="J73" s="42"/>
      <c r="K73" s="42">
        <v>358.37</v>
      </c>
      <c r="L73" s="41">
        <v>109.92</v>
      </c>
      <c r="M73" s="41">
        <v>0</v>
      </c>
      <c r="N73" s="119">
        <f>N77*0.125</f>
        <v>24.654766509999998</v>
      </c>
      <c r="O73" s="119">
        <f>E72*O3/100*0.125</f>
        <v>8.55113676</v>
      </c>
      <c r="P73" s="121">
        <f>N73+O73</f>
        <v>33.20590327</v>
      </c>
      <c r="R73" s="72">
        <v>0</v>
      </c>
      <c r="S73" s="270">
        <v>33.20590327</v>
      </c>
    </row>
    <row r="74" spans="1:19" ht="7.5" customHeight="1">
      <c r="A74" s="115"/>
      <c r="B74" s="111"/>
      <c r="C74" s="38"/>
      <c r="D74" s="181" t="s">
        <v>129</v>
      </c>
      <c r="E74" s="137"/>
      <c r="F74" s="41"/>
      <c r="G74" s="41"/>
      <c r="H74" s="42"/>
      <c r="I74" s="42"/>
      <c r="J74" s="42"/>
      <c r="K74" s="42">
        <v>358.37</v>
      </c>
      <c r="L74" s="41">
        <v>109.92</v>
      </c>
      <c r="M74" s="41">
        <v>0</v>
      </c>
      <c r="N74" s="119">
        <f>N77*0.125</f>
        <v>24.654766509999998</v>
      </c>
      <c r="O74" s="119">
        <v>8.55113676</v>
      </c>
      <c r="P74" s="121">
        <v>33.20590327</v>
      </c>
      <c r="R74" s="72">
        <v>0</v>
      </c>
      <c r="S74" s="270">
        <v>33.20590327</v>
      </c>
    </row>
    <row r="75" spans="1:19" ht="7.5" customHeight="1">
      <c r="A75" s="115"/>
      <c r="B75" s="111"/>
      <c r="D75" s="47" t="s">
        <v>131</v>
      </c>
      <c r="E75" s="137"/>
      <c r="F75" s="41"/>
      <c r="G75" s="41"/>
      <c r="H75" s="42"/>
      <c r="I75" s="42"/>
      <c r="J75" s="42"/>
      <c r="K75" s="42">
        <v>358.37</v>
      </c>
      <c r="L75" s="41">
        <v>109.92</v>
      </c>
      <c r="M75" s="41">
        <v>0</v>
      </c>
      <c r="N75" s="119">
        <f>N77*0.125</f>
        <v>24.654766509999998</v>
      </c>
      <c r="O75" s="119">
        <v>8.55113676</v>
      </c>
      <c r="P75" s="121">
        <v>33.20590327</v>
      </c>
      <c r="R75" s="72">
        <v>0</v>
      </c>
      <c r="S75" s="270">
        <v>33.20590327</v>
      </c>
    </row>
    <row r="76" spans="1:19" ht="7.5" customHeight="1">
      <c r="A76" s="115"/>
      <c r="B76" s="111"/>
      <c r="C76" s="38"/>
      <c r="D76" s="47" t="s">
        <v>130</v>
      </c>
      <c r="E76" s="137"/>
      <c r="F76" s="41"/>
      <c r="G76" s="41"/>
      <c r="H76" s="42"/>
      <c r="I76" s="42"/>
      <c r="J76" s="42"/>
      <c r="K76" s="42">
        <v>358.37</v>
      </c>
      <c r="L76" s="41">
        <v>109.92</v>
      </c>
      <c r="M76" s="41">
        <v>0</v>
      </c>
      <c r="N76" s="122">
        <f>N77*0.125</f>
        <v>24.654766509999998</v>
      </c>
      <c r="O76" s="122">
        <v>8.55113676</v>
      </c>
      <c r="P76" s="124">
        <v>33.20590327</v>
      </c>
      <c r="R76" s="72">
        <v>0</v>
      </c>
      <c r="S76" s="270">
        <v>33.20590327</v>
      </c>
    </row>
    <row r="77" spans="1:19" ht="7.5" customHeight="1">
      <c r="A77" s="115"/>
      <c r="B77" s="111"/>
      <c r="C77" s="38"/>
      <c r="D77" s="62"/>
      <c r="E77" s="137"/>
      <c r="F77" s="41"/>
      <c r="G77" s="41"/>
      <c r="H77" s="42"/>
      <c r="I77" s="42"/>
      <c r="J77" s="42"/>
      <c r="N77" s="44">
        <f>$N$3*E72/100</f>
        <v>197.23813207999999</v>
      </c>
      <c r="O77" s="41">
        <f>$O$3*E72/100</f>
        <v>68.40909408</v>
      </c>
      <c r="P77" s="74">
        <f>SUM(N77:O77)</f>
        <v>265.64722616</v>
      </c>
      <c r="R77" s="72"/>
      <c r="S77" s="211"/>
    </row>
    <row r="78" spans="1:19" ht="7.5" customHeight="1">
      <c r="A78" s="115"/>
      <c r="B78" s="111"/>
      <c r="D78" s="48"/>
      <c r="E78" s="137"/>
      <c r="F78" s="41"/>
      <c r="K78" s="42"/>
      <c r="L78" s="41"/>
      <c r="M78" s="41"/>
      <c r="N78" s="44"/>
      <c r="O78" s="41"/>
      <c r="P78" s="74"/>
      <c r="R78" s="72"/>
      <c r="S78" s="211"/>
    </row>
    <row r="79" spans="1:19" ht="7.5" customHeight="1">
      <c r="A79" s="115">
        <v>2</v>
      </c>
      <c r="B79" s="111" t="s">
        <v>383</v>
      </c>
      <c r="C79" s="38" t="s">
        <v>28</v>
      </c>
      <c r="D79" s="39" t="s">
        <v>132</v>
      </c>
      <c r="E79" s="137">
        <v>1.1145</v>
      </c>
      <c r="F79" s="41">
        <v>1003050</v>
      </c>
      <c r="G79" s="41">
        <v>795514</v>
      </c>
      <c r="H79" s="42">
        <v>350557</v>
      </c>
      <c r="I79" s="42">
        <v>8815</v>
      </c>
      <c r="J79" s="42">
        <v>242122</v>
      </c>
      <c r="K79" s="42">
        <v>14188.24</v>
      </c>
      <c r="L79" s="41">
        <v>4351.91</v>
      </c>
      <c r="M79" s="41">
        <v>0</v>
      </c>
      <c r="N79" s="119">
        <f>$N$3*E79/100</f>
        <v>976.1185532999999</v>
      </c>
      <c r="O79" s="120">
        <f>$O$3*E79/100</f>
        <v>338.55211080000004</v>
      </c>
      <c r="P79" s="121">
        <f>SUM(N79:O79)</f>
        <v>1314.6706641</v>
      </c>
      <c r="R79" s="72">
        <v>0</v>
      </c>
      <c r="S79" s="269">
        <v>1314.6706641</v>
      </c>
    </row>
    <row r="80" spans="1:19" ht="7.5" customHeight="1">
      <c r="A80" s="115"/>
      <c r="B80" s="111"/>
      <c r="C80" s="38" t="s">
        <v>29</v>
      </c>
      <c r="D80" s="39" t="s">
        <v>133</v>
      </c>
      <c r="E80" s="137"/>
      <c r="F80" s="41"/>
      <c r="G80" s="41"/>
      <c r="H80" s="42"/>
      <c r="I80" s="42"/>
      <c r="J80" s="42"/>
      <c r="K80" s="42"/>
      <c r="L80" s="41"/>
      <c r="M80" s="41"/>
      <c r="N80" s="44"/>
      <c r="O80" s="41"/>
      <c r="P80" s="74"/>
      <c r="R80" s="72"/>
      <c r="S80" s="211"/>
    </row>
    <row r="81" spans="1:19" ht="7.5" customHeight="1">
      <c r="A81" s="115"/>
      <c r="B81" s="111"/>
      <c r="C81" s="30"/>
      <c r="D81" s="39"/>
      <c r="E81" s="137"/>
      <c r="F81" s="41"/>
      <c r="G81" s="41"/>
      <c r="H81" s="42"/>
      <c r="I81" s="42"/>
      <c r="J81" s="42"/>
      <c r="K81" s="42"/>
      <c r="L81" s="41"/>
      <c r="M81" s="41"/>
      <c r="N81" s="44"/>
      <c r="O81" s="41"/>
      <c r="P81" s="74"/>
      <c r="R81" s="72"/>
      <c r="S81" s="211"/>
    </row>
    <row r="82" spans="1:19" ht="7.5" customHeight="1">
      <c r="A82" s="113">
        <v>2</v>
      </c>
      <c r="B82" s="112" t="s">
        <v>384</v>
      </c>
      <c r="C82" s="38" t="s">
        <v>30</v>
      </c>
      <c r="D82" s="39"/>
      <c r="E82" s="135">
        <v>0.8358</v>
      </c>
      <c r="F82" s="41">
        <v>752220</v>
      </c>
      <c r="G82" s="41">
        <v>596582</v>
      </c>
      <c r="H82" s="42">
        <v>262894</v>
      </c>
      <c r="I82" s="42">
        <v>6611</v>
      </c>
      <c r="J82" s="42">
        <v>181576</v>
      </c>
      <c r="K82" s="42"/>
      <c r="L82" s="41"/>
      <c r="M82" s="41"/>
      <c r="N82" s="30"/>
      <c r="O82" s="30"/>
      <c r="P82" s="189"/>
      <c r="R82" s="72"/>
      <c r="S82" s="211"/>
    </row>
    <row r="83" spans="1:19" ht="7.5" customHeight="1">
      <c r="A83" s="115">
        <v>2</v>
      </c>
      <c r="B83" s="111" t="s">
        <v>385</v>
      </c>
      <c r="C83" s="38"/>
      <c r="D83" s="39" t="s">
        <v>387</v>
      </c>
      <c r="E83" s="137">
        <v>0.4179</v>
      </c>
      <c r="F83" s="41"/>
      <c r="G83" s="41"/>
      <c r="H83" s="42"/>
      <c r="I83" s="42"/>
      <c r="J83" s="42"/>
      <c r="K83" s="42">
        <v>5320.11</v>
      </c>
      <c r="L83" s="41">
        <v>1631.82</v>
      </c>
      <c r="M83" s="41">
        <v>0</v>
      </c>
      <c r="N83" s="119">
        <f>E83*N3/100</f>
        <v>366.01161366</v>
      </c>
      <c r="O83" s="120">
        <f>E83*O3/100</f>
        <v>126.94565016</v>
      </c>
      <c r="P83" s="121">
        <f>SUM(N83:O83)</f>
        <v>492.95726382000004</v>
      </c>
      <c r="R83" s="72">
        <v>0</v>
      </c>
      <c r="S83" s="269">
        <v>492.95726382000004</v>
      </c>
    </row>
    <row r="84" spans="1:19" ht="7.5" customHeight="1">
      <c r="A84" s="115"/>
      <c r="B84" s="111"/>
      <c r="C84" s="38"/>
      <c r="D84" s="39"/>
      <c r="E84" s="137"/>
      <c r="F84" s="41"/>
      <c r="G84" s="41"/>
      <c r="H84" s="42"/>
      <c r="I84" s="42"/>
      <c r="J84" s="42"/>
      <c r="K84" s="42"/>
      <c r="L84" s="41"/>
      <c r="M84" s="41"/>
      <c r="N84" s="44"/>
      <c r="O84" s="44"/>
      <c r="P84" s="74"/>
      <c r="R84" s="72"/>
      <c r="S84" s="211"/>
    </row>
    <row r="85" spans="1:19" ht="7.5" customHeight="1">
      <c r="A85" s="115">
        <v>2</v>
      </c>
      <c r="B85" s="111" t="s">
        <v>386</v>
      </c>
      <c r="C85" s="38"/>
      <c r="D85" s="62" t="s">
        <v>388</v>
      </c>
      <c r="E85" s="137">
        <v>0.4179</v>
      </c>
      <c r="F85" s="41"/>
      <c r="G85" s="41"/>
      <c r="H85" s="42"/>
      <c r="I85" s="42"/>
      <c r="J85" s="42"/>
      <c r="K85" s="42">
        <v>5320.11</v>
      </c>
      <c r="L85" s="41">
        <v>1631.82</v>
      </c>
      <c r="M85" s="41">
        <v>0</v>
      </c>
      <c r="N85" s="119">
        <v>366.01161366</v>
      </c>
      <c r="O85" s="119">
        <v>126.94565016</v>
      </c>
      <c r="P85" s="121">
        <v>492.95726382000004</v>
      </c>
      <c r="R85" s="72">
        <v>0</v>
      </c>
      <c r="S85" s="269">
        <v>492.95726382000004</v>
      </c>
    </row>
    <row r="86" spans="1:19" ht="7.5" customHeight="1">
      <c r="A86" s="115"/>
      <c r="B86" s="111"/>
      <c r="C86" s="38"/>
      <c r="D86" s="39" t="s">
        <v>389</v>
      </c>
      <c r="E86" s="137"/>
      <c r="F86" s="41"/>
      <c r="G86" s="41"/>
      <c r="H86" s="42"/>
      <c r="I86" s="42"/>
      <c r="J86" s="42"/>
      <c r="K86" s="42"/>
      <c r="L86" s="41"/>
      <c r="M86" s="41"/>
      <c r="N86" s="44"/>
      <c r="O86" s="41"/>
      <c r="P86" s="74"/>
      <c r="R86" s="72"/>
      <c r="S86" s="211"/>
    </row>
    <row r="87" spans="1:19" ht="7.5" customHeight="1">
      <c r="A87" s="115"/>
      <c r="B87" s="111"/>
      <c r="C87" s="38"/>
      <c r="D87" s="39"/>
      <c r="E87" s="137"/>
      <c r="F87" s="41"/>
      <c r="G87" s="41"/>
      <c r="H87" s="42"/>
      <c r="I87" s="42"/>
      <c r="J87" s="42"/>
      <c r="K87" s="42"/>
      <c r="L87" s="41"/>
      <c r="M87" s="41"/>
      <c r="N87" s="44"/>
      <c r="O87" s="41"/>
      <c r="P87" s="74"/>
      <c r="R87" s="72"/>
      <c r="S87" s="211"/>
    </row>
    <row r="88" spans="1:19" ht="7.5" customHeight="1">
      <c r="A88" s="115">
        <v>2</v>
      </c>
      <c r="B88" s="111" t="s">
        <v>390</v>
      </c>
      <c r="C88" s="38" t="s">
        <v>686</v>
      </c>
      <c r="D88" s="39" t="s">
        <v>134</v>
      </c>
      <c r="E88" s="137">
        <v>0.8211</v>
      </c>
      <c r="F88" s="41">
        <v>738990</v>
      </c>
      <c r="G88" s="41">
        <v>586089</v>
      </c>
      <c r="H88" s="42">
        <v>258270</v>
      </c>
      <c r="I88" s="42">
        <v>6494</v>
      </c>
      <c r="J88" s="42">
        <v>178382</v>
      </c>
      <c r="K88" s="42">
        <v>10453.08</v>
      </c>
      <c r="L88" s="41">
        <v>3206.24</v>
      </c>
      <c r="M88" s="41">
        <v>0</v>
      </c>
      <c r="N88" s="119">
        <f>$N$3*E88/100</f>
        <v>719.14844694</v>
      </c>
      <c r="O88" s="120">
        <f>$O$3*E88/100</f>
        <v>249.42587544000003</v>
      </c>
      <c r="P88" s="121">
        <f>SUM(N88:O88)</f>
        <v>968.57432238</v>
      </c>
      <c r="R88" s="72">
        <v>0</v>
      </c>
      <c r="S88" s="269">
        <v>968.57432238</v>
      </c>
    </row>
    <row r="89" spans="1:19" ht="7.5" customHeight="1">
      <c r="A89" s="115"/>
      <c r="B89" s="111"/>
      <c r="C89" s="38"/>
      <c r="D89" s="39" t="s">
        <v>135</v>
      </c>
      <c r="E89" s="137"/>
      <c r="F89" s="41"/>
      <c r="G89" s="41"/>
      <c r="H89" s="42"/>
      <c r="I89" s="42"/>
      <c r="J89" s="42"/>
      <c r="K89" s="42"/>
      <c r="L89" s="41"/>
      <c r="M89" s="41"/>
      <c r="N89" s="44"/>
      <c r="O89" s="41"/>
      <c r="P89" s="74"/>
      <c r="R89" s="72"/>
      <c r="S89" s="211"/>
    </row>
    <row r="90" spans="4:19" ht="7.5" customHeight="1">
      <c r="D90" s="39"/>
      <c r="E90" s="137"/>
      <c r="F90" s="41"/>
      <c r="G90" s="41"/>
      <c r="H90" s="42"/>
      <c r="I90" s="42"/>
      <c r="J90" s="42"/>
      <c r="K90" s="42"/>
      <c r="L90" s="41"/>
      <c r="M90" s="41"/>
      <c r="N90" s="44"/>
      <c r="O90" s="41"/>
      <c r="P90" s="74"/>
      <c r="R90" s="72"/>
      <c r="S90" s="211"/>
    </row>
    <row r="91" spans="1:19" ht="7.5" customHeight="1">
      <c r="A91" s="115">
        <v>2</v>
      </c>
      <c r="B91" s="111" t="s">
        <v>391</v>
      </c>
      <c r="C91" s="38" t="s">
        <v>687</v>
      </c>
      <c r="D91" s="39" t="s">
        <v>136</v>
      </c>
      <c r="E91" s="137">
        <v>0.8358</v>
      </c>
      <c r="F91" s="41">
        <v>752220</v>
      </c>
      <c r="G91" s="41">
        <v>596582</v>
      </c>
      <c r="H91" s="42">
        <v>262894</v>
      </c>
      <c r="I91" s="42">
        <v>6611</v>
      </c>
      <c r="J91" s="42">
        <v>181576</v>
      </c>
      <c r="K91" s="42">
        <v>10640.22</v>
      </c>
      <c r="L91" s="41">
        <v>3263.64</v>
      </c>
      <c r="M91" s="41">
        <v>0</v>
      </c>
      <c r="N91" s="119">
        <f>$N$3*E91/100</f>
        <v>732.02322732</v>
      </c>
      <c r="O91" s="120">
        <f>$O$3*E91/100</f>
        <v>253.89130032</v>
      </c>
      <c r="P91" s="121">
        <f>SUM(N91:O91)</f>
        <v>985.9145276400001</v>
      </c>
      <c r="R91" s="72">
        <v>0</v>
      </c>
      <c r="S91" s="269">
        <v>985.9145276400001</v>
      </c>
    </row>
    <row r="92" spans="1:19" ht="7.5" customHeight="1">
      <c r="A92" s="115"/>
      <c r="B92" s="111"/>
      <c r="C92" s="38" t="s">
        <v>688</v>
      </c>
      <c r="D92" s="39"/>
      <c r="E92" s="137"/>
      <c r="F92" s="41"/>
      <c r="G92" s="41"/>
      <c r="H92" s="42"/>
      <c r="I92" s="42"/>
      <c r="J92" s="42"/>
      <c r="K92" s="42"/>
      <c r="L92" s="41"/>
      <c r="M92" s="41"/>
      <c r="N92" s="44"/>
      <c r="O92" s="41"/>
      <c r="P92" s="74"/>
      <c r="R92" s="72"/>
      <c r="S92" s="211"/>
    </row>
    <row r="93" spans="1:19" ht="7.5" customHeight="1">
      <c r="A93" s="115"/>
      <c r="B93" s="111"/>
      <c r="C93" s="38"/>
      <c r="D93" s="39"/>
      <c r="E93" s="137"/>
      <c r="F93" s="41"/>
      <c r="G93" s="41"/>
      <c r="H93" s="42"/>
      <c r="I93" s="42"/>
      <c r="J93" s="42"/>
      <c r="K93" s="42"/>
      <c r="L93" s="41"/>
      <c r="M93" s="41"/>
      <c r="N93" s="44"/>
      <c r="O93" s="41"/>
      <c r="P93" s="74"/>
      <c r="R93" s="72"/>
      <c r="S93" s="211"/>
    </row>
    <row r="94" spans="1:19" ht="7.5" customHeight="1">
      <c r="A94" s="113">
        <v>2</v>
      </c>
      <c r="B94" s="112" t="s">
        <v>392</v>
      </c>
      <c r="C94" s="38" t="s">
        <v>31</v>
      </c>
      <c r="D94" s="39"/>
      <c r="E94" s="135">
        <v>0.8797</v>
      </c>
      <c r="F94" s="41">
        <v>791730</v>
      </c>
      <c r="G94" s="41">
        <v>627917</v>
      </c>
      <c r="H94" s="42">
        <v>276703</v>
      </c>
      <c r="I94" s="42">
        <v>6958</v>
      </c>
      <c r="J94" s="42">
        <v>191113</v>
      </c>
      <c r="K94" s="42"/>
      <c r="L94" s="41"/>
      <c r="M94" s="41"/>
      <c r="N94" s="44"/>
      <c r="O94" s="41"/>
      <c r="P94" s="74"/>
      <c r="R94" s="72"/>
      <c r="S94" s="211"/>
    </row>
    <row r="95" spans="1:19" ht="7.5" customHeight="1">
      <c r="A95" s="113">
        <v>2</v>
      </c>
      <c r="B95" s="112" t="s">
        <v>32</v>
      </c>
      <c r="C95" s="38" t="s">
        <v>31</v>
      </c>
      <c r="D95" s="39"/>
      <c r="E95" s="135">
        <v>0.6379</v>
      </c>
      <c r="F95" s="41">
        <v>574110</v>
      </c>
      <c r="G95" s="41">
        <v>455324</v>
      </c>
      <c r="H95" s="42">
        <v>200646</v>
      </c>
      <c r="I95" s="42">
        <v>5046</v>
      </c>
      <c r="J95" s="42">
        <v>138582</v>
      </c>
      <c r="K95" s="42"/>
      <c r="L95" s="41"/>
      <c r="M95" s="41"/>
      <c r="N95" s="44"/>
      <c r="O95" s="41"/>
      <c r="P95" s="74"/>
      <c r="R95" s="199"/>
      <c r="S95" s="213"/>
    </row>
    <row r="96" spans="1:19" ht="7.5" customHeight="1">
      <c r="A96" s="115">
        <v>2</v>
      </c>
      <c r="B96" s="111" t="s">
        <v>393</v>
      </c>
      <c r="C96" s="38"/>
      <c r="D96" s="39" t="s">
        <v>137</v>
      </c>
      <c r="E96" s="148">
        <v>0.2955</v>
      </c>
      <c r="F96" s="41"/>
      <c r="G96" s="41"/>
      <c r="H96" s="42"/>
      <c r="I96" s="42"/>
      <c r="J96" s="42"/>
      <c r="K96" s="42">
        <v>3761.89</v>
      </c>
      <c r="L96" s="41">
        <v>1153.87</v>
      </c>
      <c r="M96" s="41">
        <v>0</v>
      </c>
      <c r="N96" s="119">
        <f>N3*E96/100</f>
        <v>258.80936069999996</v>
      </c>
      <c r="O96" s="119">
        <f>O3*E96/100</f>
        <v>89.7641532</v>
      </c>
      <c r="P96" s="121">
        <f>N96+O96</f>
        <v>348.57351389999997</v>
      </c>
      <c r="R96" s="72">
        <v>0</v>
      </c>
      <c r="S96" s="269">
        <v>348.57351389999997</v>
      </c>
    </row>
    <row r="97" spans="1:19" ht="7.5" customHeight="1">
      <c r="A97" s="115"/>
      <c r="B97" s="111"/>
      <c r="C97" s="38"/>
      <c r="D97" s="39" t="s">
        <v>397</v>
      </c>
      <c r="E97" s="41"/>
      <c r="F97" s="41"/>
      <c r="G97" s="41"/>
      <c r="H97" s="42"/>
      <c r="I97" s="42"/>
      <c r="J97" s="42"/>
      <c r="K97" s="42"/>
      <c r="L97" s="41"/>
      <c r="M97" s="41"/>
      <c r="N97" s="63"/>
      <c r="O97" s="63"/>
      <c r="P97" s="81"/>
      <c r="R97" s="72"/>
      <c r="S97" s="211"/>
    </row>
    <row r="98" spans="1:19" ht="7.5" customHeight="1">
      <c r="A98" s="115"/>
      <c r="B98" s="111"/>
      <c r="C98" s="38"/>
      <c r="D98" s="39"/>
      <c r="E98" s="41"/>
      <c r="F98" s="41"/>
      <c r="G98" s="41"/>
      <c r="H98" s="42"/>
      <c r="I98" s="42"/>
      <c r="J98" s="42"/>
      <c r="K98" s="42"/>
      <c r="L98" s="41"/>
      <c r="M98" s="41"/>
      <c r="N98" s="63"/>
      <c r="O98" s="63"/>
      <c r="P98" s="81"/>
      <c r="R98" s="72"/>
      <c r="S98" s="211"/>
    </row>
    <row r="99" spans="1:19" ht="7.5" customHeight="1">
      <c r="A99" s="115">
        <v>2</v>
      </c>
      <c r="B99" s="111" t="s">
        <v>394</v>
      </c>
      <c r="C99" s="38"/>
      <c r="D99" s="39" t="s">
        <v>398</v>
      </c>
      <c r="E99" s="233">
        <v>0.2955</v>
      </c>
      <c r="F99" s="41"/>
      <c r="G99" s="41"/>
      <c r="H99" s="42"/>
      <c r="I99" s="42"/>
      <c r="J99" s="42"/>
      <c r="K99" s="42">
        <v>3761.89</v>
      </c>
      <c r="L99" s="41">
        <v>1153.87</v>
      </c>
      <c r="M99" s="41">
        <v>0</v>
      </c>
      <c r="N99" s="119">
        <f>$N$3*E99/100</f>
        <v>258.80936069999996</v>
      </c>
      <c r="O99" s="119">
        <f>$O$3*E99/100</f>
        <v>89.7641532</v>
      </c>
      <c r="P99" s="121">
        <f>N99+O99</f>
        <v>348.57351389999997</v>
      </c>
      <c r="R99" s="81">
        <v>0</v>
      </c>
      <c r="S99" s="269">
        <v>348.57351389999997</v>
      </c>
    </row>
    <row r="100" spans="1:19" ht="7.5" customHeight="1">
      <c r="A100" s="115"/>
      <c r="B100" s="111"/>
      <c r="C100" s="38"/>
      <c r="D100" s="39"/>
      <c r="E100" s="42"/>
      <c r="F100" s="41"/>
      <c r="G100" s="41"/>
      <c r="H100" s="42"/>
      <c r="I100" s="42"/>
      <c r="J100" s="42"/>
      <c r="K100" s="42"/>
      <c r="L100" s="41"/>
      <c r="M100" s="41"/>
      <c r="N100" s="63"/>
      <c r="O100" s="63"/>
      <c r="P100" s="81"/>
      <c r="R100" s="81"/>
      <c r="S100" s="214"/>
    </row>
    <row r="101" spans="1:20" ht="7.5" customHeight="1">
      <c r="A101" s="115">
        <v>2</v>
      </c>
      <c r="B101" s="111" t="s">
        <v>395</v>
      </c>
      <c r="C101" s="38"/>
      <c r="D101" s="39" t="s">
        <v>138</v>
      </c>
      <c r="E101" s="233">
        <v>0.37</v>
      </c>
      <c r="F101" s="41"/>
      <c r="G101" s="41"/>
      <c r="H101" s="42"/>
      <c r="I101" s="42"/>
      <c r="J101" s="42"/>
      <c r="K101" s="42">
        <v>3761.89</v>
      </c>
      <c r="L101" s="41">
        <v>1153.87</v>
      </c>
      <c r="M101" s="41">
        <v>0</v>
      </c>
      <c r="N101" s="119">
        <f>$N$3*E101/100</f>
        <v>324.05909799999995</v>
      </c>
      <c r="O101" s="119">
        <f>O3*E101/100</f>
        <v>112.395048</v>
      </c>
      <c r="P101" s="121">
        <f>SUM(N101:O101)</f>
        <v>436.4541459999999</v>
      </c>
      <c r="R101" s="81">
        <v>0</v>
      </c>
      <c r="S101" s="269">
        <v>436.4541459999999</v>
      </c>
      <c r="T101" s="55"/>
    </row>
    <row r="102" spans="1:20" ht="7.5" customHeight="1">
      <c r="A102" s="115"/>
      <c r="B102" s="111"/>
      <c r="C102" s="38"/>
      <c r="D102" s="39" t="s">
        <v>399</v>
      </c>
      <c r="E102" s="41"/>
      <c r="F102" s="41"/>
      <c r="G102" s="41"/>
      <c r="H102" s="42"/>
      <c r="I102" s="42"/>
      <c r="J102" s="42"/>
      <c r="K102" s="42"/>
      <c r="L102" s="41"/>
      <c r="M102" s="41"/>
      <c r="N102" s="63"/>
      <c r="O102" s="130"/>
      <c r="P102" s="131"/>
      <c r="R102" s="81"/>
      <c r="S102" s="214"/>
      <c r="T102" s="55"/>
    </row>
    <row r="103" spans="1:20" ht="7.5" customHeight="1">
      <c r="A103" s="115"/>
      <c r="B103" s="111"/>
      <c r="C103" s="38"/>
      <c r="D103" s="39"/>
      <c r="E103" s="41"/>
      <c r="F103" s="41"/>
      <c r="G103" s="41"/>
      <c r="H103" s="42"/>
      <c r="I103" s="42"/>
      <c r="J103" s="42"/>
      <c r="K103" s="42"/>
      <c r="L103" s="41"/>
      <c r="M103" s="41"/>
      <c r="N103" s="63"/>
      <c r="O103" s="130"/>
      <c r="P103" s="131"/>
      <c r="R103" s="81"/>
      <c r="S103" s="214"/>
      <c r="T103" s="55"/>
    </row>
    <row r="104" spans="1:20" ht="7.5" customHeight="1">
      <c r="A104" s="115">
        <v>2</v>
      </c>
      <c r="B104" s="111" t="s">
        <v>396</v>
      </c>
      <c r="C104" s="38"/>
      <c r="D104" s="39" t="s">
        <v>718</v>
      </c>
      <c r="E104" s="233">
        <v>0.3901</v>
      </c>
      <c r="F104" s="41"/>
      <c r="G104" s="41"/>
      <c r="H104" s="42"/>
      <c r="I104" s="42"/>
      <c r="J104" s="42"/>
      <c r="K104" s="42">
        <v>3761.89</v>
      </c>
      <c r="L104" s="41">
        <v>1153.87</v>
      </c>
      <c r="M104" s="41">
        <v>0</v>
      </c>
      <c r="N104" s="119">
        <f>E104*N3/100*(1/6)</f>
        <v>56.94389825666666</v>
      </c>
      <c r="O104" s="119">
        <f>E104*O3/100*(1/6)</f>
        <v>19.750138839999998</v>
      </c>
      <c r="P104" s="121">
        <f>SUM(N104:O104)</f>
        <v>76.69403709666665</v>
      </c>
      <c r="R104" s="81">
        <v>0</v>
      </c>
      <c r="S104" s="269">
        <v>76.69403709666665</v>
      </c>
      <c r="T104" s="55"/>
    </row>
    <row r="105" spans="1:20" ht="7.5" customHeight="1">
      <c r="A105" s="115"/>
      <c r="B105" s="111"/>
      <c r="C105" s="38"/>
      <c r="D105" s="39" t="s">
        <v>400</v>
      </c>
      <c r="E105" s="41"/>
      <c r="F105" s="41"/>
      <c r="G105" s="41"/>
      <c r="H105" s="42"/>
      <c r="I105" s="42"/>
      <c r="J105" s="42"/>
      <c r="K105" s="42"/>
      <c r="L105" s="41"/>
      <c r="M105" s="41">
        <v>0</v>
      </c>
      <c r="N105" s="122">
        <f>(N3*E104/100)*1/6</f>
        <v>56.943898256666664</v>
      </c>
      <c r="O105" s="122">
        <f>(E104*O3/100)*1/6</f>
        <v>19.75013884</v>
      </c>
      <c r="P105" s="124">
        <f>SUM(N105:O105)</f>
        <v>76.69403709666666</v>
      </c>
      <c r="Q105" s="55"/>
      <c r="R105" s="81">
        <v>0</v>
      </c>
      <c r="S105" s="270">
        <v>76.69403709666666</v>
      </c>
      <c r="T105" s="55"/>
    </row>
    <row r="106" spans="1:20" ht="7.5" customHeight="1">
      <c r="A106" s="115"/>
      <c r="B106" s="111"/>
      <c r="C106" s="38"/>
      <c r="D106" s="39" t="s">
        <v>735</v>
      </c>
      <c r="E106" s="41"/>
      <c r="F106" s="42"/>
      <c r="G106" s="42"/>
      <c r="H106" s="42"/>
      <c r="I106" s="42"/>
      <c r="J106" s="42"/>
      <c r="K106" s="42"/>
      <c r="L106" s="42"/>
      <c r="M106" s="42">
        <v>0</v>
      </c>
      <c r="N106" s="122">
        <f>(N3*E104/100)*4/6</f>
        <v>227.77559302666666</v>
      </c>
      <c r="O106" s="122">
        <f>(O3*E104/100)*4/6</f>
        <v>79.00055536</v>
      </c>
      <c r="P106" s="124">
        <f>SUM(N106:O106)</f>
        <v>306.77614838666665</v>
      </c>
      <c r="Q106" s="55"/>
      <c r="R106" s="81">
        <v>0</v>
      </c>
      <c r="S106" s="270">
        <v>306.77614838666665</v>
      </c>
      <c r="T106" s="55"/>
    </row>
    <row r="107" spans="1:19" s="55" customFormat="1" ht="7.5" customHeight="1">
      <c r="A107" s="115"/>
      <c r="B107" s="111"/>
      <c r="C107" s="38"/>
      <c r="D107" s="39"/>
      <c r="E107" s="41"/>
      <c r="F107" s="42"/>
      <c r="G107" s="42"/>
      <c r="H107" s="42"/>
      <c r="I107" s="42"/>
      <c r="J107" s="42"/>
      <c r="K107" s="42"/>
      <c r="L107" s="42"/>
      <c r="M107" s="42"/>
      <c r="N107" s="84">
        <v>341.66</v>
      </c>
      <c r="O107" s="84">
        <v>118.5</v>
      </c>
      <c r="P107" s="71">
        <v>460.16</v>
      </c>
      <c r="R107" s="81"/>
      <c r="S107" s="214"/>
    </row>
    <row r="108" spans="1:19" s="55" customFormat="1" ht="7.5" customHeight="1">
      <c r="A108" s="115"/>
      <c r="B108" s="111"/>
      <c r="C108" s="38"/>
      <c r="D108" s="49"/>
      <c r="E108" s="41"/>
      <c r="F108" s="42"/>
      <c r="G108" s="42"/>
      <c r="H108" s="42"/>
      <c r="I108" s="42"/>
      <c r="J108" s="42"/>
      <c r="M108" s="42"/>
      <c r="P108" s="190"/>
      <c r="R108" s="81"/>
      <c r="S108" s="214"/>
    </row>
    <row r="109" spans="1:19" s="55" customFormat="1" ht="7.5" customHeight="1">
      <c r="A109" s="115">
        <v>2</v>
      </c>
      <c r="B109" s="111" t="s">
        <v>402</v>
      </c>
      <c r="C109" s="38"/>
      <c r="D109" s="39" t="s">
        <v>401</v>
      </c>
      <c r="E109" s="238">
        <v>0.3356</v>
      </c>
      <c r="F109" s="42"/>
      <c r="G109" s="42"/>
      <c r="H109" s="42"/>
      <c r="I109" s="42"/>
      <c r="J109" s="42"/>
      <c r="K109" s="42">
        <v>4272.38</v>
      </c>
      <c r="L109" s="42">
        <v>1310.45</v>
      </c>
      <c r="M109" s="42">
        <v>0</v>
      </c>
      <c r="N109" s="119">
        <f>E109*N3/100</f>
        <v>293.93036023999997</v>
      </c>
      <c r="O109" s="119">
        <f>E109*O3/100</f>
        <v>101.94534623999999</v>
      </c>
      <c r="P109" s="121">
        <f>SUM(N109:O109)</f>
        <v>395.87570647999996</v>
      </c>
      <c r="R109" s="81">
        <v>0</v>
      </c>
      <c r="S109" s="269">
        <v>395.87570647999996</v>
      </c>
    </row>
    <row r="110" spans="1:19" s="55" customFormat="1" ht="7.5" customHeight="1">
      <c r="A110" s="113"/>
      <c r="B110" s="112"/>
      <c r="C110" s="38"/>
      <c r="D110" s="39" t="s">
        <v>139</v>
      </c>
      <c r="E110" s="49"/>
      <c r="N110" s="53"/>
      <c r="O110" s="53"/>
      <c r="P110" s="71"/>
      <c r="R110" s="81"/>
      <c r="S110" s="214"/>
    </row>
    <row r="111" spans="1:19" s="55" customFormat="1" ht="7.5" customHeight="1">
      <c r="A111" s="113"/>
      <c r="B111" s="112"/>
      <c r="C111" s="163"/>
      <c r="D111" s="49"/>
      <c r="E111" s="165"/>
      <c r="F111" s="42"/>
      <c r="G111" s="42"/>
      <c r="H111" s="42"/>
      <c r="I111" s="42"/>
      <c r="J111" s="42"/>
      <c r="K111" s="42"/>
      <c r="L111" s="42"/>
      <c r="M111" s="42"/>
      <c r="P111" s="190"/>
      <c r="R111" s="81"/>
      <c r="S111" s="214"/>
    </row>
    <row r="112" spans="1:19" s="55" customFormat="1" ht="7.5" customHeight="1">
      <c r="A112" s="234">
        <v>2</v>
      </c>
      <c r="B112" s="231" t="s">
        <v>403</v>
      </c>
      <c r="C112" s="38" t="s">
        <v>33</v>
      </c>
      <c r="D112" s="39" t="s">
        <v>140</v>
      </c>
      <c r="E112" s="238">
        <v>1.0378</v>
      </c>
      <c r="F112" s="53">
        <v>1131210</v>
      </c>
      <c r="G112" s="53">
        <v>897157</v>
      </c>
      <c r="H112" s="53">
        <v>395347</v>
      </c>
      <c r="I112" s="53">
        <v>9942</v>
      </c>
      <c r="J112" s="53">
        <v>273058</v>
      </c>
      <c r="K112" s="53">
        <v>15364.54</v>
      </c>
      <c r="L112" s="53">
        <v>4712.72</v>
      </c>
      <c r="M112" s="53">
        <v>0</v>
      </c>
      <c r="N112" s="129">
        <f>N3*E112/100</f>
        <v>908.9419781199999</v>
      </c>
      <c r="O112" s="129">
        <f>O3*E112/100</f>
        <v>315.25292112000005</v>
      </c>
      <c r="P112" s="125">
        <f>SUM(N112:O112)</f>
        <v>1224.19489924</v>
      </c>
      <c r="R112" s="200">
        <v>0</v>
      </c>
      <c r="S112" s="125">
        <v>1224.19489924</v>
      </c>
    </row>
    <row r="113" spans="1:19" s="55" customFormat="1" ht="7.5" customHeight="1">
      <c r="A113" s="113"/>
      <c r="B113" s="112"/>
      <c r="C113" s="38" t="s">
        <v>66</v>
      </c>
      <c r="D113" s="39" t="s">
        <v>141</v>
      </c>
      <c r="P113" s="277"/>
      <c r="R113" s="190"/>
      <c r="S113" s="278"/>
    </row>
    <row r="114" spans="1:19" s="55" customFormat="1" ht="7.5" customHeight="1">
      <c r="A114" s="113"/>
      <c r="B114" s="112"/>
      <c r="C114" s="38"/>
      <c r="D114" s="39"/>
      <c r="E114" s="238"/>
      <c r="F114" s="53"/>
      <c r="G114" s="53"/>
      <c r="H114" s="53"/>
      <c r="I114" s="53"/>
      <c r="J114" s="53"/>
      <c r="K114" s="53"/>
      <c r="L114" s="53"/>
      <c r="M114" s="53"/>
      <c r="N114" s="53"/>
      <c r="O114" s="42"/>
      <c r="P114" s="71"/>
      <c r="R114" s="81"/>
      <c r="S114" s="214"/>
    </row>
    <row r="115" spans="1:19" s="55" customFormat="1" ht="7.5" customHeight="1">
      <c r="A115" s="113">
        <v>2</v>
      </c>
      <c r="B115" s="112" t="s">
        <v>404</v>
      </c>
      <c r="C115" s="38" t="s">
        <v>34</v>
      </c>
      <c r="D115" s="39"/>
      <c r="E115" s="165">
        <v>0.619</v>
      </c>
      <c r="F115" s="42">
        <v>557100</v>
      </c>
      <c r="G115" s="42">
        <v>441833</v>
      </c>
      <c r="H115" s="42">
        <v>194701</v>
      </c>
      <c r="I115" s="42">
        <v>4896</v>
      </c>
      <c r="J115" s="42">
        <v>134476</v>
      </c>
      <c r="K115" s="42">
        <v>7243.7</v>
      </c>
      <c r="L115" s="42"/>
      <c r="M115" s="42"/>
      <c r="N115" s="53"/>
      <c r="O115" s="42"/>
      <c r="P115" s="71"/>
      <c r="R115" s="81"/>
      <c r="S115" s="214"/>
    </row>
    <row r="116" spans="1:19" s="55" customFormat="1" ht="7.5" customHeight="1">
      <c r="A116" s="113">
        <v>2</v>
      </c>
      <c r="B116" s="112" t="s">
        <v>405</v>
      </c>
      <c r="C116" s="38"/>
      <c r="D116" s="38" t="s">
        <v>33</v>
      </c>
      <c r="E116" s="145">
        <v>0.0399</v>
      </c>
      <c r="F116" s="42"/>
      <c r="G116" s="42"/>
      <c r="H116" s="42"/>
      <c r="I116" s="42"/>
      <c r="J116" s="42"/>
      <c r="K116" s="42"/>
      <c r="L116" s="42">
        <v>1561.53</v>
      </c>
      <c r="M116" s="42"/>
      <c r="N116" s="53"/>
      <c r="O116" s="42"/>
      <c r="P116" s="71"/>
      <c r="R116" s="81"/>
      <c r="S116" s="214"/>
    </row>
    <row r="117" spans="1:19" s="55" customFormat="1" ht="7.5" customHeight="1">
      <c r="A117" s="113"/>
      <c r="B117" s="112"/>
      <c r="C117" s="38"/>
      <c r="D117" s="38" t="s">
        <v>66</v>
      </c>
      <c r="E117" s="53"/>
      <c r="F117" s="42"/>
      <c r="G117" s="42"/>
      <c r="H117" s="42"/>
      <c r="I117" s="42"/>
      <c r="J117" s="42"/>
      <c r="K117" s="42"/>
      <c r="L117" s="42"/>
      <c r="M117" s="42"/>
      <c r="N117" s="53"/>
      <c r="O117" s="42"/>
      <c r="P117" s="71"/>
      <c r="R117" s="81"/>
      <c r="S117" s="214"/>
    </row>
    <row r="118" spans="1:19" s="55" customFormat="1" ht="7.5" customHeight="1">
      <c r="A118" s="113"/>
      <c r="B118" s="112"/>
      <c r="C118" s="38"/>
      <c r="D118" s="38"/>
      <c r="E118" s="53"/>
      <c r="F118" s="42"/>
      <c r="G118" s="42"/>
      <c r="H118" s="42"/>
      <c r="I118" s="42"/>
      <c r="J118" s="42"/>
      <c r="K118" s="42"/>
      <c r="L118" s="42"/>
      <c r="M118" s="42"/>
      <c r="N118" s="53"/>
      <c r="O118" s="42"/>
      <c r="P118" s="71"/>
      <c r="R118" s="81"/>
      <c r="S118" s="214"/>
    </row>
    <row r="119" spans="1:19" s="55" customFormat="1" ht="7.5" customHeight="1">
      <c r="A119" s="113">
        <v>2</v>
      </c>
      <c r="B119" s="112" t="s">
        <v>92</v>
      </c>
      <c r="C119" s="38"/>
      <c r="D119" s="38" t="s">
        <v>65</v>
      </c>
      <c r="E119" s="145">
        <v>0.0946</v>
      </c>
      <c r="F119" s="42"/>
      <c r="G119" s="42"/>
      <c r="H119" s="42"/>
      <c r="I119" s="42"/>
      <c r="J119" s="42"/>
      <c r="K119" s="42"/>
      <c r="L119" s="42">
        <v>246.26</v>
      </c>
      <c r="M119" s="42"/>
      <c r="N119" s="53"/>
      <c r="O119" s="42"/>
      <c r="P119" s="71"/>
      <c r="R119" s="81"/>
      <c r="S119" s="214"/>
    </row>
    <row r="120" spans="1:19" s="55" customFormat="1" ht="7.5" customHeight="1">
      <c r="A120" s="113"/>
      <c r="B120" s="112"/>
      <c r="C120" s="38"/>
      <c r="D120" s="38" t="s">
        <v>93</v>
      </c>
      <c r="E120" s="145"/>
      <c r="F120" s="42"/>
      <c r="G120" s="42"/>
      <c r="H120" s="42"/>
      <c r="I120" s="42"/>
      <c r="J120" s="42"/>
      <c r="K120" s="42"/>
      <c r="L120" s="42">
        <v>61.57</v>
      </c>
      <c r="M120" s="42"/>
      <c r="N120" s="53"/>
      <c r="O120" s="42"/>
      <c r="P120" s="71"/>
      <c r="R120" s="81"/>
      <c r="S120" s="214"/>
    </row>
    <row r="121" spans="1:19" s="55" customFormat="1" ht="7.5" customHeight="1">
      <c r="A121" s="113"/>
      <c r="B121" s="112"/>
      <c r="C121" s="38"/>
      <c r="D121" s="38" t="s">
        <v>94</v>
      </c>
      <c r="E121" s="53"/>
      <c r="F121" s="42"/>
      <c r="G121" s="42"/>
      <c r="H121" s="42"/>
      <c r="I121" s="42"/>
      <c r="J121" s="42"/>
      <c r="K121" s="42"/>
      <c r="L121" s="42">
        <v>61.57</v>
      </c>
      <c r="M121" s="42"/>
      <c r="N121" s="53"/>
      <c r="O121" s="42"/>
      <c r="P121" s="71"/>
      <c r="R121" s="81"/>
      <c r="S121" s="214"/>
    </row>
    <row r="122" spans="1:19" s="55" customFormat="1" ht="7.5" customHeight="1">
      <c r="A122" s="113"/>
      <c r="B122" s="112"/>
      <c r="C122" s="38"/>
      <c r="D122" s="38"/>
      <c r="E122" s="53"/>
      <c r="F122" s="42"/>
      <c r="G122" s="42"/>
      <c r="H122" s="42"/>
      <c r="I122" s="42"/>
      <c r="J122" s="42"/>
      <c r="K122" s="42"/>
      <c r="L122" s="42"/>
      <c r="M122" s="42"/>
      <c r="N122" s="53"/>
      <c r="O122" s="42"/>
      <c r="P122" s="71"/>
      <c r="R122" s="81"/>
      <c r="S122" s="214"/>
    </row>
    <row r="123" spans="1:19" s="55" customFormat="1" ht="7.5" customHeight="1">
      <c r="A123" s="113">
        <v>2</v>
      </c>
      <c r="B123" s="112" t="s">
        <v>406</v>
      </c>
      <c r="C123" s="38"/>
      <c r="D123" s="38" t="s">
        <v>95</v>
      </c>
      <c r="E123" s="145">
        <v>0.0745</v>
      </c>
      <c r="F123" s="42"/>
      <c r="G123" s="42"/>
      <c r="H123" s="42"/>
      <c r="I123" s="42"/>
      <c r="J123" s="42"/>
      <c r="K123" s="42"/>
      <c r="L123" s="42">
        <v>145.45</v>
      </c>
      <c r="M123" s="42"/>
      <c r="N123" s="53"/>
      <c r="O123" s="42"/>
      <c r="P123" s="71"/>
      <c r="R123" s="81"/>
      <c r="S123" s="214"/>
    </row>
    <row r="124" spans="1:19" s="55" customFormat="1" ht="7.5" customHeight="1">
      <c r="A124" s="113"/>
      <c r="B124" s="112"/>
      <c r="C124" s="38"/>
      <c r="D124" s="38" t="s">
        <v>96</v>
      </c>
      <c r="E124" s="53"/>
      <c r="F124" s="42"/>
      <c r="G124" s="42"/>
      <c r="H124" s="42"/>
      <c r="I124" s="42"/>
      <c r="J124" s="42"/>
      <c r="K124" s="42"/>
      <c r="L124" s="42">
        <v>145.46</v>
      </c>
      <c r="M124" s="42"/>
      <c r="N124" s="53"/>
      <c r="O124" s="42"/>
      <c r="P124" s="71"/>
      <c r="R124" s="81"/>
      <c r="S124" s="214"/>
    </row>
    <row r="125" spans="1:19" s="55" customFormat="1" ht="7.5" customHeight="1">
      <c r="A125" s="113"/>
      <c r="B125" s="112"/>
      <c r="C125" s="49"/>
      <c r="D125" s="62"/>
      <c r="E125" s="53"/>
      <c r="F125" s="49"/>
      <c r="G125" s="49"/>
      <c r="H125" s="49"/>
      <c r="I125" s="49"/>
      <c r="J125" s="49"/>
      <c r="K125" s="49"/>
      <c r="L125" s="49"/>
      <c r="M125" s="49"/>
      <c r="N125" s="53"/>
      <c r="O125" s="42"/>
      <c r="P125" s="71"/>
      <c r="R125" s="81"/>
      <c r="S125" s="214"/>
    </row>
    <row r="126" spans="1:19" s="55" customFormat="1" ht="7.5" customHeight="1">
      <c r="A126" s="115">
        <v>2</v>
      </c>
      <c r="B126" s="111" t="s">
        <v>407</v>
      </c>
      <c r="C126" s="38" t="s">
        <v>35</v>
      </c>
      <c r="D126" s="39" t="s">
        <v>142</v>
      </c>
      <c r="E126" s="139">
        <v>0.6379</v>
      </c>
      <c r="F126" s="42">
        <v>574110</v>
      </c>
      <c r="G126" s="42">
        <v>455324</v>
      </c>
      <c r="H126" s="42">
        <v>200646</v>
      </c>
      <c r="I126" s="42">
        <v>5046</v>
      </c>
      <c r="J126" s="42">
        <v>138582</v>
      </c>
      <c r="K126" s="42">
        <v>8120.84</v>
      </c>
      <c r="L126" s="42">
        <v>2490.88</v>
      </c>
      <c r="M126" s="42">
        <v>0</v>
      </c>
      <c r="N126" s="119">
        <f>$N$3*E126/100</f>
        <v>558.69540166</v>
      </c>
      <c r="O126" s="120">
        <f>$O$3*E126/100</f>
        <v>193.77513816</v>
      </c>
      <c r="P126" s="121">
        <f>SUM(N126:O126)</f>
        <v>752.47053982</v>
      </c>
      <c r="R126" s="81">
        <v>0</v>
      </c>
      <c r="S126" s="269">
        <v>752.47053982</v>
      </c>
    </row>
    <row r="127" spans="1:19" s="55" customFormat="1" ht="7.5" customHeight="1">
      <c r="A127" s="115"/>
      <c r="B127" s="111"/>
      <c r="C127" s="38" t="s">
        <v>67</v>
      </c>
      <c r="D127" s="39" t="s">
        <v>143</v>
      </c>
      <c r="E127" s="139"/>
      <c r="F127" s="42"/>
      <c r="G127" s="42"/>
      <c r="H127" s="42"/>
      <c r="I127" s="42"/>
      <c r="J127" s="42"/>
      <c r="K127" s="42"/>
      <c r="L127" s="42"/>
      <c r="M127" s="42"/>
      <c r="N127" s="53"/>
      <c r="O127" s="42"/>
      <c r="P127" s="71"/>
      <c r="R127" s="81"/>
      <c r="S127" s="214"/>
    </row>
    <row r="128" spans="1:19" s="55" customFormat="1" ht="7.5" customHeight="1">
      <c r="A128" s="115"/>
      <c r="B128" s="111"/>
      <c r="C128" s="38"/>
      <c r="D128" s="39"/>
      <c r="E128" s="139"/>
      <c r="F128" s="42"/>
      <c r="G128" s="42"/>
      <c r="H128" s="42"/>
      <c r="I128" s="42"/>
      <c r="J128" s="42"/>
      <c r="K128" s="42"/>
      <c r="L128" s="42"/>
      <c r="M128" s="42"/>
      <c r="N128" s="53"/>
      <c r="O128" s="42"/>
      <c r="P128" s="71"/>
      <c r="R128" s="81"/>
      <c r="S128" s="214"/>
    </row>
    <row r="129" spans="1:19" s="55" customFormat="1" ht="7.5" customHeight="1">
      <c r="A129" s="115">
        <v>2</v>
      </c>
      <c r="B129" s="111" t="s">
        <v>408</v>
      </c>
      <c r="C129" s="38" t="s">
        <v>418</v>
      </c>
      <c r="D129" s="39" t="s">
        <v>142</v>
      </c>
      <c r="E129" s="139">
        <v>0.5326</v>
      </c>
      <c r="F129" s="42">
        <v>524250</v>
      </c>
      <c r="G129" s="42">
        <v>415780</v>
      </c>
      <c r="H129" s="42">
        <v>183221</v>
      </c>
      <c r="I129" s="42">
        <v>4607</v>
      </c>
      <c r="J129" s="42">
        <v>126547</v>
      </c>
      <c r="K129" s="42">
        <v>6780.31</v>
      </c>
      <c r="L129" s="42">
        <v>2079.7</v>
      </c>
      <c r="M129" s="120">
        <v>1982.94</v>
      </c>
      <c r="N129" s="120">
        <f>$N$3*E129/100</f>
        <v>466.46993403999994</v>
      </c>
      <c r="O129" s="120">
        <f>$O$3*E129/100</f>
        <v>161.78811503999998</v>
      </c>
      <c r="P129" s="160">
        <f>N129+O129</f>
        <v>628.2580490799999</v>
      </c>
      <c r="R129" s="81">
        <v>0</v>
      </c>
      <c r="S129" s="160">
        <f>P129+M129</f>
        <v>2611.1980490799997</v>
      </c>
    </row>
    <row r="130" spans="1:19" s="55" customFormat="1" ht="7.5" customHeight="1">
      <c r="A130" s="115"/>
      <c r="B130" s="111"/>
      <c r="C130" s="38"/>
      <c r="D130" s="39" t="s">
        <v>143</v>
      </c>
      <c r="E130" s="139"/>
      <c r="F130" s="42"/>
      <c r="G130" s="42"/>
      <c r="H130" s="42"/>
      <c r="I130" s="42"/>
      <c r="J130" s="42"/>
      <c r="K130" s="42"/>
      <c r="L130" s="42"/>
      <c r="M130" s="42"/>
      <c r="N130" s="53"/>
      <c r="O130" s="42"/>
      <c r="P130" s="71"/>
      <c r="R130" s="81"/>
      <c r="S130" s="214"/>
    </row>
    <row r="131" spans="1:19" s="55" customFormat="1" ht="7.5" customHeight="1">
      <c r="A131" s="115"/>
      <c r="B131" s="111"/>
      <c r="C131" s="38"/>
      <c r="D131" s="39"/>
      <c r="E131" s="139"/>
      <c r="F131" s="42"/>
      <c r="G131" s="42"/>
      <c r="H131" s="42"/>
      <c r="I131" s="42"/>
      <c r="J131" s="42"/>
      <c r="K131" s="42"/>
      <c r="L131" s="42"/>
      <c r="M131" s="42"/>
      <c r="N131" s="53"/>
      <c r="O131" s="42"/>
      <c r="P131" s="71"/>
      <c r="R131" s="81"/>
      <c r="S131" s="214"/>
    </row>
    <row r="132" spans="1:19" s="55" customFormat="1" ht="7.5" customHeight="1">
      <c r="A132" s="115">
        <v>2</v>
      </c>
      <c r="B132" s="111" t="s">
        <v>411</v>
      </c>
      <c r="C132" s="38" t="s">
        <v>36</v>
      </c>
      <c r="D132" s="232" t="s">
        <v>419</v>
      </c>
      <c r="E132" s="139">
        <v>0.6379</v>
      </c>
      <c r="F132" s="42">
        <v>574110</v>
      </c>
      <c r="G132" s="42">
        <v>455323</v>
      </c>
      <c r="H132" s="42">
        <v>200646</v>
      </c>
      <c r="I132" s="42">
        <v>5046</v>
      </c>
      <c r="J132" s="42">
        <v>138582</v>
      </c>
      <c r="K132" s="42">
        <v>8120.84</v>
      </c>
      <c r="L132" s="42">
        <v>2490.88</v>
      </c>
      <c r="M132" s="42">
        <v>0</v>
      </c>
      <c r="N132" s="119">
        <f>$N$3*E132/100</f>
        <v>558.69540166</v>
      </c>
      <c r="O132" s="120">
        <f>$O$3*E132/100</f>
        <v>193.77513816</v>
      </c>
      <c r="P132" s="121">
        <f>SUM(N132:O132)</f>
        <v>752.47053982</v>
      </c>
      <c r="R132" s="81">
        <v>0</v>
      </c>
      <c r="S132" s="269">
        <v>752.47053982</v>
      </c>
    </row>
    <row r="133" spans="1:19" s="55" customFormat="1" ht="7.5" customHeight="1">
      <c r="A133" s="115"/>
      <c r="B133" s="111"/>
      <c r="C133" s="166" t="s">
        <v>420</v>
      </c>
      <c r="D133" s="83" t="s">
        <v>420</v>
      </c>
      <c r="E133" s="139"/>
      <c r="F133" s="42"/>
      <c r="G133" s="42"/>
      <c r="H133" s="42"/>
      <c r="I133" s="42"/>
      <c r="J133" s="42"/>
      <c r="K133" s="42"/>
      <c r="L133" s="42"/>
      <c r="M133" s="42"/>
      <c r="N133" s="53"/>
      <c r="O133" s="42"/>
      <c r="P133" s="71"/>
      <c r="R133" s="81"/>
      <c r="S133" s="214"/>
    </row>
    <row r="134" spans="1:19" s="55" customFormat="1" ht="7.5" customHeight="1">
      <c r="A134" s="115"/>
      <c r="B134" s="111"/>
      <c r="C134" s="166"/>
      <c r="D134" s="83"/>
      <c r="E134" s="139"/>
      <c r="F134" s="42"/>
      <c r="G134" s="42"/>
      <c r="H134" s="42"/>
      <c r="I134" s="42"/>
      <c r="J134" s="42"/>
      <c r="K134" s="42"/>
      <c r="L134" s="42"/>
      <c r="M134" s="42"/>
      <c r="N134" s="53"/>
      <c r="O134" s="42"/>
      <c r="P134" s="71"/>
      <c r="R134" s="81"/>
      <c r="S134" s="214"/>
    </row>
    <row r="135" spans="1:19" s="55" customFormat="1" ht="7.5" customHeight="1">
      <c r="A135" s="115">
        <v>2</v>
      </c>
      <c r="B135" s="111" t="s">
        <v>412</v>
      </c>
      <c r="C135" s="38" t="s">
        <v>37</v>
      </c>
      <c r="D135" s="39" t="s">
        <v>144</v>
      </c>
      <c r="E135" s="139">
        <v>0.6379</v>
      </c>
      <c r="F135" s="42">
        <v>574110</v>
      </c>
      <c r="G135" s="42">
        <v>455323</v>
      </c>
      <c r="H135" s="42">
        <v>200646</v>
      </c>
      <c r="I135" s="42">
        <v>5046</v>
      </c>
      <c r="J135" s="42">
        <v>138582</v>
      </c>
      <c r="K135" s="42">
        <v>8120.84</v>
      </c>
      <c r="L135" s="42">
        <v>2490.88</v>
      </c>
      <c r="M135" s="42">
        <v>0</v>
      </c>
      <c r="N135" s="119">
        <f>$N$3*E135/100</f>
        <v>558.69540166</v>
      </c>
      <c r="O135" s="120">
        <f>$O$3*E135/100</f>
        <v>193.77513816</v>
      </c>
      <c r="P135" s="121">
        <f>SUM(N135:O135)</f>
        <v>752.47053982</v>
      </c>
      <c r="Q135" s="55">
        <f>N141/2</f>
        <v>233.23496701999997</v>
      </c>
      <c r="R135" s="81">
        <v>0</v>
      </c>
      <c r="S135" s="271">
        <v>752.47053982</v>
      </c>
    </row>
    <row r="136" spans="1:19" s="55" customFormat="1" ht="7.5" customHeight="1">
      <c r="A136" s="115"/>
      <c r="B136" s="111"/>
      <c r="C136" s="38" t="s">
        <v>68</v>
      </c>
      <c r="D136" s="39" t="s">
        <v>145</v>
      </c>
      <c r="E136" s="139"/>
      <c r="F136" s="42"/>
      <c r="G136" s="42"/>
      <c r="H136" s="42"/>
      <c r="I136" s="42"/>
      <c r="J136" s="42"/>
      <c r="K136" s="42"/>
      <c r="L136" s="42"/>
      <c r="M136" s="42"/>
      <c r="N136" s="64"/>
      <c r="O136" s="35"/>
      <c r="P136" s="76"/>
      <c r="Q136" s="55">
        <f>O141/2</f>
        <v>80.89405751999999</v>
      </c>
      <c r="R136" s="81"/>
      <c r="S136" s="214"/>
    </row>
    <row r="137" spans="1:19" s="55" customFormat="1" ht="7.5" customHeight="1">
      <c r="A137" s="115"/>
      <c r="B137" s="111"/>
      <c r="C137" s="38"/>
      <c r="D137" s="39"/>
      <c r="E137" s="139"/>
      <c r="F137" s="42"/>
      <c r="G137" s="42"/>
      <c r="H137" s="42"/>
      <c r="I137" s="42"/>
      <c r="J137" s="42"/>
      <c r="K137" s="42"/>
      <c r="L137" s="42"/>
      <c r="M137" s="42"/>
      <c r="N137" s="53"/>
      <c r="O137" s="42"/>
      <c r="P137" s="71"/>
      <c r="R137" s="81"/>
      <c r="S137" s="214"/>
    </row>
    <row r="138" spans="1:19" s="55" customFormat="1" ht="7.5" customHeight="1">
      <c r="A138" s="115">
        <v>2</v>
      </c>
      <c r="B138" s="111" t="s">
        <v>413</v>
      </c>
      <c r="C138" s="38" t="s">
        <v>38</v>
      </c>
      <c r="D138" s="39"/>
      <c r="E138" s="49"/>
      <c r="L138" s="42"/>
      <c r="M138" s="42"/>
      <c r="P138" s="190"/>
      <c r="Q138" s="55">
        <f>P141/2</f>
        <v>314.12902453999993</v>
      </c>
      <c r="R138" s="81"/>
      <c r="S138" s="214"/>
    </row>
    <row r="139" spans="1:19" s="55" customFormat="1" ht="7.5" customHeight="1">
      <c r="A139" s="113"/>
      <c r="B139" s="112"/>
      <c r="C139" s="38" t="s">
        <v>39</v>
      </c>
      <c r="D139" s="232" t="s">
        <v>146</v>
      </c>
      <c r="E139" s="139">
        <v>0.5326</v>
      </c>
      <c r="F139" s="42">
        <v>524250</v>
      </c>
      <c r="G139" s="42">
        <v>415780</v>
      </c>
      <c r="H139" s="42">
        <v>183222</v>
      </c>
      <c r="I139" s="42">
        <v>4608</v>
      </c>
      <c r="J139" s="42">
        <v>126547</v>
      </c>
      <c r="K139" s="42">
        <v>6780.31</v>
      </c>
      <c r="L139" s="42">
        <v>1039.85</v>
      </c>
      <c r="M139" s="42">
        <v>0</v>
      </c>
      <c r="N139" s="119">
        <f>N141/2</f>
        <v>233.23496701999997</v>
      </c>
      <c r="O139" s="120">
        <f>E139*O3/100/2</f>
        <v>80.89405751999999</v>
      </c>
      <c r="P139" s="121">
        <f>SUM(N139:O139)</f>
        <v>314.12902453999993</v>
      </c>
      <c r="Q139" s="55">
        <f>L139+L140</f>
        <v>2079.7</v>
      </c>
      <c r="R139" s="81">
        <v>0</v>
      </c>
      <c r="S139" s="269">
        <v>314.12902453999993</v>
      </c>
    </row>
    <row r="140" spans="1:19" s="55" customFormat="1" ht="7.5" customHeight="1">
      <c r="A140" s="113"/>
      <c r="B140" s="112"/>
      <c r="C140" s="38"/>
      <c r="D140" s="83" t="s">
        <v>147</v>
      </c>
      <c r="E140" s="139"/>
      <c r="F140" s="42"/>
      <c r="G140" s="42"/>
      <c r="H140" s="42"/>
      <c r="I140" s="42"/>
      <c r="J140" s="42"/>
      <c r="K140" s="42"/>
      <c r="L140" s="42">
        <v>1039.85</v>
      </c>
      <c r="M140" s="42">
        <v>0</v>
      </c>
      <c r="N140" s="119">
        <f>N141/2</f>
        <v>233.23496701999997</v>
      </c>
      <c r="O140" s="120">
        <v>80.89405751999999</v>
      </c>
      <c r="P140" s="121">
        <v>314.12902453999993</v>
      </c>
      <c r="R140" s="81">
        <v>0</v>
      </c>
      <c r="S140" s="270">
        <v>314.12902453999993</v>
      </c>
    </row>
    <row r="141" spans="1:19" s="55" customFormat="1" ht="7.5" customHeight="1">
      <c r="A141" s="113"/>
      <c r="B141" s="112"/>
      <c r="C141" s="38"/>
      <c r="D141" s="49"/>
      <c r="E141" s="139"/>
      <c r="F141" s="42"/>
      <c r="G141" s="42"/>
      <c r="H141" s="42"/>
      <c r="I141" s="42"/>
      <c r="J141" s="42"/>
      <c r="K141" s="42"/>
      <c r="L141" s="42">
        <f>SUM(L139:L140)</f>
        <v>2079.7</v>
      </c>
      <c r="M141" s="42"/>
      <c r="N141" s="53">
        <f>$N$3*E139/100</f>
        <v>466.46993403999994</v>
      </c>
      <c r="O141" s="42">
        <f>$O$3*E139/100</f>
        <v>161.78811503999998</v>
      </c>
      <c r="P141" s="71">
        <f>SUM(N141:O141)</f>
        <v>628.2580490799999</v>
      </c>
      <c r="R141" s="81"/>
      <c r="S141" s="214"/>
    </row>
    <row r="142" spans="1:19" s="55" customFormat="1" ht="7.5" customHeight="1">
      <c r="A142" s="113"/>
      <c r="B142" s="112"/>
      <c r="C142" s="38"/>
      <c r="D142" s="49"/>
      <c r="E142" s="139"/>
      <c r="F142" s="42"/>
      <c r="G142" s="42"/>
      <c r="H142" s="42"/>
      <c r="I142" s="42"/>
      <c r="J142" s="42"/>
      <c r="K142" s="42"/>
      <c r="L142" s="42"/>
      <c r="M142" s="42"/>
      <c r="N142" s="53"/>
      <c r="O142" s="42"/>
      <c r="P142" s="71"/>
      <c r="R142" s="81"/>
      <c r="S142" s="214"/>
    </row>
    <row r="143" spans="1:19" s="55" customFormat="1" ht="7.5" customHeight="1">
      <c r="A143" s="113"/>
      <c r="B143" s="112"/>
      <c r="C143" s="38"/>
      <c r="D143" s="49"/>
      <c r="E143" s="139"/>
      <c r="F143" s="42"/>
      <c r="G143" s="42"/>
      <c r="H143" s="42"/>
      <c r="I143" s="42"/>
      <c r="J143" s="42"/>
      <c r="K143" s="42"/>
      <c r="L143" s="42"/>
      <c r="M143" s="42"/>
      <c r="N143" s="53"/>
      <c r="O143" s="42"/>
      <c r="P143" s="71"/>
      <c r="R143" s="81"/>
      <c r="S143" s="214"/>
    </row>
    <row r="144" spans="1:20" s="55" customFormat="1" ht="7.5" customHeight="1">
      <c r="A144" s="115">
        <v>2</v>
      </c>
      <c r="B144" s="111" t="s">
        <v>414</v>
      </c>
      <c r="C144" s="38" t="s">
        <v>60</v>
      </c>
      <c r="D144" s="39" t="s">
        <v>148</v>
      </c>
      <c r="E144" s="139">
        <v>0.6379</v>
      </c>
      <c r="F144" s="42">
        <v>574110</v>
      </c>
      <c r="G144" s="42">
        <v>455323</v>
      </c>
      <c r="H144" s="42">
        <v>200646</v>
      </c>
      <c r="I144" s="42">
        <v>5046</v>
      </c>
      <c r="J144" s="42">
        <v>138582</v>
      </c>
      <c r="K144" s="42">
        <v>8120.84</v>
      </c>
      <c r="L144" s="42">
        <v>2490.88</v>
      </c>
      <c r="M144" s="42">
        <v>0</v>
      </c>
      <c r="N144" s="119">
        <f>$N$3*E144/100</f>
        <v>558.69540166</v>
      </c>
      <c r="O144" s="120">
        <f>$O$3*E144/100</f>
        <v>193.77513816</v>
      </c>
      <c r="P144" s="121">
        <f>SUM(N144:O144)</f>
        <v>752.47053982</v>
      </c>
      <c r="R144" s="81">
        <v>0</v>
      </c>
      <c r="S144" s="269">
        <v>752.47053982</v>
      </c>
      <c r="T144" s="54"/>
    </row>
    <row r="145" spans="1:19" s="55" customFormat="1" ht="7.5" customHeight="1">
      <c r="A145" s="115"/>
      <c r="B145" s="111"/>
      <c r="C145" s="38" t="s">
        <v>689</v>
      </c>
      <c r="D145" s="39" t="s">
        <v>149</v>
      </c>
      <c r="E145" s="139"/>
      <c r="F145" s="42"/>
      <c r="G145" s="42"/>
      <c r="H145" s="42"/>
      <c r="I145" s="42"/>
      <c r="J145" s="42"/>
      <c r="K145" s="42"/>
      <c r="L145" s="42"/>
      <c r="M145" s="42"/>
      <c r="N145" s="53"/>
      <c r="O145" s="42"/>
      <c r="P145" s="71"/>
      <c r="R145" s="81"/>
      <c r="S145" s="214"/>
    </row>
    <row r="146" spans="1:19" s="55" customFormat="1" ht="7.5" customHeight="1">
      <c r="A146" s="115"/>
      <c r="B146" s="111"/>
      <c r="C146" s="38"/>
      <c r="D146" s="39"/>
      <c r="E146" s="139"/>
      <c r="F146" s="42"/>
      <c r="G146" s="42"/>
      <c r="H146" s="42"/>
      <c r="I146" s="42"/>
      <c r="J146" s="42"/>
      <c r="K146" s="42"/>
      <c r="L146" s="42"/>
      <c r="M146" s="42"/>
      <c r="N146" s="53"/>
      <c r="O146" s="42"/>
      <c r="P146" s="71"/>
      <c r="R146" s="81"/>
      <c r="S146" s="214"/>
    </row>
    <row r="147" spans="1:19" s="55" customFormat="1" ht="7.5" customHeight="1">
      <c r="A147" s="234">
        <v>2</v>
      </c>
      <c r="B147" s="231" t="s">
        <v>415</v>
      </c>
      <c r="C147" s="38" t="s">
        <v>40</v>
      </c>
      <c r="D147" s="39" t="s">
        <v>150</v>
      </c>
      <c r="E147" s="139">
        <v>0.5825</v>
      </c>
      <c r="F147" s="42">
        <v>524250</v>
      </c>
      <c r="G147" s="42">
        <v>415780</v>
      </c>
      <c r="H147" s="42">
        <v>183222</v>
      </c>
      <c r="I147" s="42">
        <v>4608</v>
      </c>
      <c r="J147" s="42">
        <v>126547</v>
      </c>
      <c r="K147" s="42">
        <v>7415.57</v>
      </c>
      <c r="L147" s="42">
        <v>2274.55</v>
      </c>
      <c r="M147" s="42">
        <v>0</v>
      </c>
      <c r="N147" s="119">
        <f>$N$3*E147/100</f>
        <v>510.1741205</v>
      </c>
      <c r="O147" s="120">
        <f>$O$3*E147/100</f>
        <v>176.94625800000003</v>
      </c>
      <c r="P147" s="121">
        <f>SUM(N147:O147)</f>
        <v>687.1203785</v>
      </c>
      <c r="R147" s="81">
        <v>0</v>
      </c>
      <c r="S147" s="271">
        <v>687.1203785</v>
      </c>
    </row>
    <row r="148" spans="1:19" s="55" customFormat="1" ht="7.5" customHeight="1">
      <c r="A148" s="115"/>
      <c r="B148" s="111"/>
      <c r="C148" s="38" t="s">
        <v>41</v>
      </c>
      <c r="D148" s="39" t="s">
        <v>151</v>
      </c>
      <c r="E148" s="49"/>
      <c r="P148" s="190"/>
      <c r="R148" s="81"/>
      <c r="S148" s="214"/>
    </row>
    <row r="149" spans="1:19" s="55" customFormat="1" ht="7.5" customHeight="1">
      <c r="A149" s="115"/>
      <c r="B149" s="111"/>
      <c r="C149" s="38"/>
      <c r="D149" s="39"/>
      <c r="E149" s="49"/>
      <c r="M149" s="42"/>
      <c r="P149" s="190"/>
      <c r="R149" s="81"/>
      <c r="S149" s="214"/>
    </row>
    <row r="150" spans="1:19" s="55" customFormat="1" ht="7.5" customHeight="1">
      <c r="A150" s="115">
        <v>2</v>
      </c>
      <c r="B150" s="111" t="s">
        <v>416</v>
      </c>
      <c r="C150" s="38" t="s">
        <v>42</v>
      </c>
      <c r="D150" s="232" t="s">
        <v>152</v>
      </c>
      <c r="E150" s="139">
        <v>0.6379</v>
      </c>
      <c r="F150" s="42">
        <v>574110</v>
      </c>
      <c r="G150" s="42">
        <v>455323</v>
      </c>
      <c r="H150" s="42">
        <v>200646</v>
      </c>
      <c r="I150" s="42">
        <v>5046</v>
      </c>
      <c r="J150" s="42">
        <v>138582</v>
      </c>
      <c r="K150" s="42">
        <v>4060.42</v>
      </c>
      <c r="L150" s="42">
        <v>1245.44</v>
      </c>
      <c r="M150" s="42">
        <v>0</v>
      </c>
      <c r="N150" s="119">
        <f>N152/2</f>
        <v>279.34770083</v>
      </c>
      <c r="O150" s="119">
        <f>E150*O3/100/2</f>
        <v>96.88756908</v>
      </c>
      <c r="P150" s="121">
        <f>SUM(N150:O150)</f>
        <v>376.23526991</v>
      </c>
      <c r="R150" s="81">
        <v>0</v>
      </c>
      <c r="S150" s="269">
        <v>376.23526991</v>
      </c>
    </row>
    <row r="151" spans="1:19" s="55" customFormat="1" ht="7.5" customHeight="1">
      <c r="A151" s="115"/>
      <c r="B151" s="111"/>
      <c r="C151" s="38" t="s">
        <v>69</v>
      </c>
      <c r="D151" s="83" t="s">
        <v>417</v>
      </c>
      <c r="E151" s="139"/>
      <c r="F151" s="42"/>
      <c r="G151" s="42"/>
      <c r="H151" s="42"/>
      <c r="I151" s="42"/>
      <c r="J151" s="42"/>
      <c r="K151" s="42">
        <v>4060.42</v>
      </c>
      <c r="L151" s="42">
        <v>1245.44</v>
      </c>
      <c r="M151" s="55">
        <v>0</v>
      </c>
      <c r="N151" s="122">
        <f>N152/2</f>
        <v>279.34770083</v>
      </c>
      <c r="O151" s="122">
        <v>96.88756908</v>
      </c>
      <c r="P151" s="124">
        <f>SUM(N151:O151)</f>
        <v>376.23526991</v>
      </c>
      <c r="R151" s="81">
        <v>0</v>
      </c>
      <c r="S151" s="270">
        <v>376.23526991</v>
      </c>
    </row>
    <row r="152" spans="1:19" s="55" customFormat="1" ht="7.5" customHeight="1">
      <c r="A152" s="49"/>
      <c r="B152" s="49"/>
      <c r="D152" s="49"/>
      <c r="E152" s="139"/>
      <c r="F152" s="42"/>
      <c r="G152" s="42"/>
      <c r="H152" s="42"/>
      <c r="I152" s="42"/>
      <c r="K152" s="42"/>
      <c r="L152" s="42"/>
      <c r="M152" s="42"/>
      <c r="N152" s="53">
        <f>$N$3*E150/100</f>
        <v>558.69540166</v>
      </c>
      <c r="O152" s="42">
        <f>$O$3*E150/100</f>
        <v>193.77513816</v>
      </c>
      <c r="P152" s="71">
        <f>SUM(N152:O152)</f>
        <v>752.47053982</v>
      </c>
      <c r="R152" s="81"/>
      <c r="S152" s="214"/>
    </row>
    <row r="153" spans="1:19" s="55" customFormat="1" ht="7.5" customHeight="1">
      <c r="A153" s="49"/>
      <c r="B153" s="49"/>
      <c r="D153" s="39"/>
      <c r="J153" s="42"/>
      <c r="L153" s="42"/>
      <c r="M153" s="42"/>
      <c r="N153" s="53"/>
      <c r="O153" s="42"/>
      <c r="P153" s="71"/>
      <c r="R153" s="81"/>
      <c r="S153" s="214"/>
    </row>
    <row r="154" spans="1:19" s="55" customFormat="1" ht="7.5" customHeight="1">
      <c r="A154" s="239">
        <v>2</v>
      </c>
      <c r="B154" s="49" t="s">
        <v>690</v>
      </c>
      <c r="C154" s="38" t="s">
        <v>724</v>
      </c>
      <c r="D154" s="39"/>
      <c r="E154" s="145">
        <v>0.5825</v>
      </c>
      <c r="F154" s="42">
        <v>524250</v>
      </c>
      <c r="G154" s="42">
        <v>415780</v>
      </c>
      <c r="H154" s="42">
        <v>183221</v>
      </c>
      <c r="I154" s="42">
        <v>4608</v>
      </c>
      <c r="J154" s="42">
        <v>126546</v>
      </c>
      <c r="K154" s="42">
        <v>7415.57</v>
      </c>
      <c r="L154" s="42"/>
      <c r="M154" s="42"/>
      <c r="N154" s="53"/>
      <c r="O154" s="42"/>
      <c r="P154" s="71"/>
      <c r="R154" s="81"/>
      <c r="S154" s="214"/>
    </row>
    <row r="155" spans="1:19" s="55" customFormat="1" ht="7.5" customHeight="1">
      <c r="A155" s="239"/>
      <c r="B155" s="49"/>
      <c r="C155" s="38" t="s">
        <v>725</v>
      </c>
      <c r="D155" s="39"/>
      <c r="E155" s="145"/>
      <c r="F155" s="42"/>
      <c r="G155" s="42"/>
      <c r="H155" s="42"/>
      <c r="I155" s="42"/>
      <c r="J155" s="42"/>
      <c r="K155" s="42"/>
      <c r="L155" s="42"/>
      <c r="M155" s="42"/>
      <c r="N155" s="53"/>
      <c r="O155" s="42"/>
      <c r="P155" s="71"/>
      <c r="R155" s="81"/>
      <c r="S155" s="214"/>
    </row>
    <row r="156" spans="1:19" s="55" customFormat="1" ht="7.5" customHeight="1">
      <c r="A156" s="115">
        <v>2</v>
      </c>
      <c r="B156" s="111" t="s">
        <v>409</v>
      </c>
      <c r="D156" s="39" t="s">
        <v>153</v>
      </c>
      <c r="E156" s="146">
        <v>0.29125</v>
      </c>
      <c r="F156" s="84"/>
      <c r="L156" s="42">
        <v>1137.27</v>
      </c>
      <c r="M156" s="42">
        <v>0</v>
      </c>
      <c r="N156" s="119">
        <f>E156*N3/100</f>
        <v>255.08706025</v>
      </c>
      <c r="O156" s="119">
        <f>E156*O3/100</f>
        <v>88.47312900000001</v>
      </c>
      <c r="P156" s="121">
        <f>SUM(N156:O156)</f>
        <v>343.56018925</v>
      </c>
      <c r="R156" s="81">
        <v>0</v>
      </c>
      <c r="S156" s="269">
        <v>343.56018925</v>
      </c>
    </row>
    <row r="157" spans="1:19" s="55" customFormat="1" ht="7.5" customHeight="1">
      <c r="A157" s="115"/>
      <c r="B157" s="111"/>
      <c r="D157" s="39" t="s">
        <v>154</v>
      </c>
      <c r="E157" s="49"/>
      <c r="F157" s="42"/>
      <c r="G157" s="42"/>
      <c r="H157" s="42"/>
      <c r="I157" s="42"/>
      <c r="J157" s="42"/>
      <c r="K157" s="42"/>
      <c r="P157" s="190"/>
      <c r="R157" s="81"/>
      <c r="S157" s="214"/>
    </row>
    <row r="158" spans="1:19" s="55" customFormat="1" ht="7.5" customHeight="1">
      <c r="A158" s="49"/>
      <c r="B158" s="49"/>
      <c r="D158" s="49"/>
      <c r="E158" s="49"/>
      <c r="P158" s="190"/>
      <c r="R158" s="81"/>
      <c r="S158" s="214"/>
    </row>
    <row r="159" spans="1:19" s="55" customFormat="1" ht="7.5" customHeight="1">
      <c r="A159" s="115">
        <v>2</v>
      </c>
      <c r="B159" s="111" t="s">
        <v>410</v>
      </c>
      <c r="C159" s="38"/>
      <c r="D159" s="39" t="s">
        <v>736</v>
      </c>
      <c r="E159" s="146">
        <v>0.29125</v>
      </c>
      <c r="F159" s="42"/>
      <c r="G159" s="42"/>
      <c r="H159" s="42"/>
      <c r="I159" s="42"/>
      <c r="J159" s="42"/>
      <c r="K159" s="42"/>
      <c r="L159" s="42">
        <v>1137.27</v>
      </c>
      <c r="M159" s="42">
        <v>0</v>
      </c>
      <c r="N159" s="119">
        <v>255.08706025</v>
      </c>
      <c r="O159" s="119">
        <v>88.47312900000001</v>
      </c>
      <c r="P159" s="121">
        <f>SUM(N159:O159)</f>
        <v>343.56018925</v>
      </c>
      <c r="R159" s="81">
        <v>0</v>
      </c>
      <c r="S159" s="269">
        <v>343.56018925</v>
      </c>
    </row>
    <row r="160" spans="1:19" s="55" customFormat="1" ht="7.5" customHeight="1" thickBot="1">
      <c r="A160" s="235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191"/>
      <c r="Q160" s="97"/>
      <c r="R160" s="201"/>
      <c r="S160" s="207"/>
    </row>
    <row r="161" spans="1:19" s="55" customFormat="1" ht="7.5" customHeight="1" thickBot="1">
      <c r="A161" s="345" t="s">
        <v>0</v>
      </c>
      <c r="B161" s="345"/>
      <c r="C161" s="94" t="s">
        <v>348</v>
      </c>
      <c r="D161" s="94"/>
      <c r="E161" s="151">
        <f>E47+E49+E51+E54+E56+E58+E62+E64+E68+E72+E79+E82+E88+E91+E96+E99+E101+E104+E109+E126+E129+E132+E135+E139+E144+E147+E150+E154+E112</f>
        <v>17.784200000000002</v>
      </c>
      <c r="F161" s="96"/>
      <c r="G161" s="96"/>
      <c r="H161" s="96"/>
      <c r="I161" s="96"/>
      <c r="J161" s="96"/>
      <c r="K161" s="96"/>
      <c r="L161" s="96"/>
      <c r="M161" s="224">
        <v>0</v>
      </c>
      <c r="N161" s="295">
        <f>N47+N49+N51+N54+N56+N58+N59+N62+N64+N65+N68+N69+N72+N73+N74+N75+N76+N79+N83+N85+N88+N91+N96+N99+N101+N104+N105+N106+N109+N126+N129+N132+N135+N139+N140+N144+N147+N150+N151+N156+N159+N112</f>
        <v>15576.031920679992</v>
      </c>
      <c r="O161" s="295">
        <f>O47+O49+O51+O54+O56+O58+O59++O62+O64+O65+O68+O69+O72+O73+O74+O75+O76+O79+O83+O85+O88+O91+O96+O99+O101+O104+O105+O106+O109+O126+O129+O132+O135+O139+O140+O144+O147+O150+O151+O156+O159+O112</f>
        <v>5402.31354768</v>
      </c>
      <c r="P161" s="296">
        <f>P47+P49+P51+P54+P56+P58+P59+P62+P64+P65+P68+P69+P72+P73+P74+P75+P76+P79+P83+P85+P88+P91+P96+P99+P101+P104+P105+P106+P109+P126+P129+P132+P135+P139+P140+P144+P147+P150+P151+P156+P159+P112</f>
        <v>20978.345468360007</v>
      </c>
      <c r="Q161" s="49"/>
      <c r="R161" s="296">
        <v>0</v>
      </c>
      <c r="S161" s="301">
        <f>S47+S49+S51+S54+S56+S58+S59+S62+S64+S65+S68+S69+S72+S73+S74+S75+S76+S79+S83+S85+S88+S91+S96+S99+S101+S104+S105+S106+S109+S112+S126+S129+S132+S135+S139+S140+S144+S147+S150+S151+S156+S159</f>
        <v>22961.28546836</v>
      </c>
    </row>
    <row r="162" spans="1:19" s="97" customFormat="1" ht="7.5" customHeight="1">
      <c r="A162" s="341" t="s">
        <v>349</v>
      </c>
      <c r="B162" s="341"/>
      <c r="C162" s="342"/>
      <c r="D162" s="43"/>
      <c r="E162" s="43"/>
      <c r="F162" s="43"/>
      <c r="G162" s="43"/>
      <c r="H162" s="43"/>
      <c r="I162" s="43"/>
      <c r="J162" s="43"/>
      <c r="K162" s="43"/>
      <c r="L162" s="254"/>
      <c r="M162" s="359" t="s">
        <v>674</v>
      </c>
      <c r="N162" s="314" t="s">
        <v>98</v>
      </c>
      <c r="O162" s="314" t="s">
        <v>97</v>
      </c>
      <c r="P162" s="316" t="s">
        <v>0</v>
      </c>
      <c r="Q162" s="30"/>
      <c r="R162" s="243" t="s">
        <v>673</v>
      </c>
      <c r="S162" s="244" t="s">
        <v>0</v>
      </c>
    </row>
    <row r="163" spans="1:19" s="49" customFormat="1" ht="7.5" customHeight="1">
      <c r="A163" s="343"/>
      <c r="B163" s="343"/>
      <c r="C163" s="344"/>
      <c r="D163" s="329" t="s">
        <v>369</v>
      </c>
      <c r="E163" s="327" t="s">
        <v>513</v>
      </c>
      <c r="F163" s="220" t="s">
        <v>675</v>
      </c>
      <c r="G163" s="219" t="s">
        <v>676</v>
      </c>
      <c r="H163" s="221" t="s">
        <v>677</v>
      </c>
      <c r="I163" s="221" t="s">
        <v>62</v>
      </c>
      <c r="J163" s="221" t="s">
        <v>678</v>
      </c>
      <c r="K163" s="221" t="s">
        <v>679</v>
      </c>
      <c r="L163" s="222" t="s">
        <v>680</v>
      </c>
      <c r="M163" s="360"/>
      <c r="N163" s="315"/>
      <c r="O163" s="315"/>
      <c r="P163" s="315"/>
      <c r="Q163" s="30"/>
      <c r="R163" s="189"/>
      <c r="S163" s="204"/>
    </row>
    <row r="164" spans="1:19" s="49" customFormat="1" ht="7.5" customHeight="1">
      <c r="A164" s="234" t="s">
        <v>12</v>
      </c>
      <c r="B164" s="240" t="s">
        <v>13</v>
      </c>
      <c r="C164" s="242" t="s">
        <v>368</v>
      </c>
      <c r="D164" s="330"/>
      <c r="E164" s="328"/>
      <c r="F164" s="221" t="s">
        <v>0</v>
      </c>
      <c r="G164" s="221" t="s">
        <v>0</v>
      </c>
      <c r="H164" s="221" t="s">
        <v>0</v>
      </c>
      <c r="I164" s="221" t="s">
        <v>0</v>
      </c>
      <c r="J164" s="221" t="s">
        <v>0</v>
      </c>
      <c r="K164" s="221" t="s">
        <v>0</v>
      </c>
      <c r="L164" s="221" t="s">
        <v>0</v>
      </c>
      <c r="M164" s="284">
        <v>2514.32</v>
      </c>
      <c r="N164" s="285">
        <v>87583.54</v>
      </c>
      <c r="O164" s="285">
        <v>30377.04</v>
      </c>
      <c r="P164" s="286">
        <f>N164+O164</f>
        <v>117960.57999999999</v>
      </c>
      <c r="Q164" s="30"/>
      <c r="R164" s="189"/>
      <c r="S164" s="204"/>
    </row>
    <row r="165" spans="1:19" s="49" customFormat="1" ht="7.5" customHeight="1">
      <c r="A165" s="113"/>
      <c r="B165" s="112"/>
      <c r="C165" s="38"/>
      <c r="D165" s="39"/>
      <c r="E165" s="53"/>
      <c r="F165" s="42"/>
      <c r="G165" s="42"/>
      <c r="H165" s="42"/>
      <c r="I165" s="42"/>
      <c r="J165" s="42"/>
      <c r="K165" s="42"/>
      <c r="L165" s="42"/>
      <c r="M165" s="42"/>
      <c r="N165" s="53"/>
      <c r="O165" s="42"/>
      <c r="P165" s="71"/>
      <c r="Q165" s="30"/>
      <c r="R165" s="81"/>
      <c r="S165" s="205"/>
    </row>
    <row r="166" spans="1:19" s="49" customFormat="1" ht="7.5" customHeight="1">
      <c r="A166" s="113">
        <v>3</v>
      </c>
      <c r="B166" s="112">
        <v>1</v>
      </c>
      <c r="C166" s="38" t="s">
        <v>2</v>
      </c>
      <c r="D166" s="39"/>
      <c r="E166" s="135">
        <v>0.6446</v>
      </c>
      <c r="F166" s="41">
        <v>580140</v>
      </c>
      <c r="G166" s="41">
        <v>460106</v>
      </c>
      <c r="H166" s="42">
        <v>202754</v>
      </c>
      <c r="I166" s="42">
        <v>5100</v>
      </c>
      <c r="J166" s="42">
        <v>140038</v>
      </c>
      <c r="K166" s="42"/>
      <c r="L166" s="41"/>
      <c r="M166" s="41"/>
      <c r="N166" s="44"/>
      <c r="O166" s="41"/>
      <c r="P166" s="74"/>
      <c r="Q166" s="30" t="e">
        <f>#REF!/2</f>
        <v>#REF!</v>
      </c>
      <c r="R166" s="81"/>
      <c r="S166" s="205"/>
    </row>
    <row r="167" spans="1:20" ht="7.5" customHeight="1">
      <c r="A167" s="115">
        <v>3</v>
      </c>
      <c r="B167" s="111" t="s">
        <v>375</v>
      </c>
      <c r="C167" s="38"/>
      <c r="D167" s="39" t="s">
        <v>155</v>
      </c>
      <c r="E167" s="137">
        <v>0.3223</v>
      </c>
      <c r="F167" s="41"/>
      <c r="G167" s="41"/>
      <c r="H167" s="42"/>
      <c r="I167" s="42"/>
      <c r="J167" s="42"/>
      <c r="K167" s="42">
        <v>4103.07</v>
      </c>
      <c r="L167" s="41">
        <v>1258.52</v>
      </c>
      <c r="M167" s="41">
        <v>0</v>
      </c>
      <c r="N167" s="119">
        <f>E167*N3/100</f>
        <v>282.2817494199999</v>
      </c>
      <c r="O167" s="120">
        <f>E167*O3/100</f>
        <v>97.90519992</v>
      </c>
      <c r="P167" s="121">
        <f>SUM(N167:O167)</f>
        <v>380.18694933999996</v>
      </c>
      <c r="Q167" s="30" t="e">
        <f>#REF!/2</f>
        <v>#REF!</v>
      </c>
      <c r="R167" s="81">
        <v>0</v>
      </c>
      <c r="S167" s="269">
        <v>380.18694933999996</v>
      </c>
      <c r="T167" s="55"/>
    </row>
    <row r="168" spans="1:20" ht="7.5" customHeight="1">
      <c r="A168" s="115"/>
      <c r="B168" s="111"/>
      <c r="C168" s="38"/>
      <c r="D168" s="39"/>
      <c r="E168" s="137"/>
      <c r="F168" s="41"/>
      <c r="G168" s="41"/>
      <c r="H168" s="42"/>
      <c r="I168" s="42"/>
      <c r="J168" s="42"/>
      <c r="K168" s="41"/>
      <c r="L168" s="42"/>
      <c r="M168" s="42"/>
      <c r="N168" s="41"/>
      <c r="O168" s="42"/>
      <c r="P168" s="192"/>
      <c r="R168" s="81"/>
      <c r="S168" s="214"/>
      <c r="T168" s="55"/>
    </row>
    <row r="169" spans="1:20" ht="7.5" customHeight="1">
      <c r="A169" s="115">
        <v>3</v>
      </c>
      <c r="B169" s="111" t="s">
        <v>376</v>
      </c>
      <c r="C169" s="38"/>
      <c r="D169" s="39" t="s">
        <v>156</v>
      </c>
      <c r="E169" s="137">
        <v>0.3223</v>
      </c>
      <c r="F169" s="41"/>
      <c r="G169" s="41"/>
      <c r="H169" s="42"/>
      <c r="I169" s="42"/>
      <c r="J169" s="42"/>
      <c r="K169" s="42">
        <v>2051.54</v>
      </c>
      <c r="L169" s="41">
        <v>629.26</v>
      </c>
      <c r="M169" s="41">
        <v>0</v>
      </c>
      <c r="N169" s="119">
        <f>N167/2</f>
        <v>141.14087470999996</v>
      </c>
      <c r="O169" s="119">
        <f>O167/2</f>
        <v>48.95259996</v>
      </c>
      <c r="P169" s="121">
        <f>N169+O169</f>
        <v>190.09347466999998</v>
      </c>
      <c r="Q169" s="30" t="e">
        <f>#REF!/2</f>
        <v>#REF!</v>
      </c>
      <c r="R169" s="81">
        <v>0</v>
      </c>
      <c r="S169" s="269">
        <v>190.09347466999998</v>
      </c>
      <c r="T169" s="55"/>
    </row>
    <row r="170" spans="1:20" ht="7.5" customHeight="1">
      <c r="A170" s="115"/>
      <c r="B170" s="111"/>
      <c r="C170" s="38"/>
      <c r="D170" s="39" t="s">
        <v>421</v>
      </c>
      <c r="E170" s="137"/>
      <c r="F170" s="41"/>
      <c r="G170" s="41"/>
      <c r="H170" s="42"/>
      <c r="I170" s="42"/>
      <c r="J170" s="42"/>
      <c r="K170" s="42">
        <v>2051.53</v>
      </c>
      <c r="L170" s="41">
        <v>629.26</v>
      </c>
      <c r="M170" s="41">
        <v>0</v>
      </c>
      <c r="N170" s="119">
        <f>N167/2</f>
        <v>141.14087470999996</v>
      </c>
      <c r="O170" s="119">
        <v>48.95259996</v>
      </c>
      <c r="P170" s="121">
        <v>190.09347467</v>
      </c>
      <c r="R170" s="81">
        <v>0</v>
      </c>
      <c r="S170" s="270">
        <v>190.09347466999998</v>
      </c>
      <c r="T170" s="55"/>
    </row>
    <row r="171" spans="1:20" ht="7.5" customHeight="1">
      <c r="A171" s="115"/>
      <c r="B171" s="111"/>
      <c r="C171" s="38"/>
      <c r="D171" s="39"/>
      <c r="E171" s="137"/>
      <c r="F171" s="41"/>
      <c r="G171" s="41"/>
      <c r="H171" s="42"/>
      <c r="I171" s="42"/>
      <c r="J171" s="42"/>
      <c r="K171" s="42"/>
      <c r="L171" s="41"/>
      <c r="M171" s="41"/>
      <c r="N171" s="44">
        <v>282.28</v>
      </c>
      <c r="O171" s="44">
        <v>97.9</v>
      </c>
      <c r="P171" s="70">
        <v>380.18</v>
      </c>
      <c r="Q171" s="44"/>
      <c r="R171" s="74"/>
      <c r="S171" s="275"/>
      <c r="T171" s="55"/>
    </row>
    <row r="172" spans="1:20" ht="7.5" customHeight="1">
      <c r="A172" s="115"/>
      <c r="B172" s="111"/>
      <c r="C172" s="38"/>
      <c r="D172" s="45"/>
      <c r="E172" s="137"/>
      <c r="F172" s="41"/>
      <c r="G172" s="41"/>
      <c r="H172" s="42"/>
      <c r="I172" s="42"/>
      <c r="J172" s="42"/>
      <c r="K172" s="42"/>
      <c r="L172" s="41"/>
      <c r="M172" s="41"/>
      <c r="N172" s="44"/>
      <c r="O172" s="41"/>
      <c r="P172" s="74"/>
      <c r="R172" s="81"/>
      <c r="S172" s="214"/>
      <c r="T172" s="55"/>
    </row>
    <row r="173" spans="1:20" ht="7.5" customHeight="1">
      <c r="A173" s="115">
        <v>3</v>
      </c>
      <c r="B173" s="111">
        <v>2</v>
      </c>
      <c r="C173" s="38" t="s">
        <v>15</v>
      </c>
      <c r="D173" s="39" t="s">
        <v>157</v>
      </c>
      <c r="E173" s="137">
        <v>1.6116</v>
      </c>
      <c r="F173" s="40">
        <v>1450440</v>
      </c>
      <c r="G173" s="41">
        <v>1150336</v>
      </c>
      <c r="H173" s="42">
        <v>506916</v>
      </c>
      <c r="I173" s="42">
        <v>12748</v>
      </c>
      <c r="J173" s="42">
        <v>350116</v>
      </c>
      <c r="K173" s="42">
        <v>20516.61</v>
      </c>
      <c r="L173" s="41">
        <v>6292.99</v>
      </c>
      <c r="M173" s="41">
        <v>0</v>
      </c>
      <c r="N173" s="119">
        <f>$N$3*E173/100</f>
        <v>1411.49633064</v>
      </c>
      <c r="O173" s="120">
        <f>$O$3*E173/100</f>
        <v>489.55637664</v>
      </c>
      <c r="P173" s="121">
        <f>SUM(N173:O173)</f>
        <v>1901.05270728</v>
      </c>
      <c r="R173" s="81">
        <v>0</v>
      </c>
      <c r="S173" s="269">
        <v>1901.05270728</v>
      </c>
      <c r="T173" s="55"/>
    </row>
    <row r="174" spans="1:20" ht="7.5" customHeight="1">
      <c r="A174" s="115"/>
      <c r="B174" s="111"/>
      <c r="C174" s="38" t="s">
        <v>11</v>
      </c>
      <c r="D174" s="39" t="s">
        <v>158</v>
      </c>
      <c r="E174" s="43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189"/>
      <c r="R174" s="81"/>
      <c r="S174" s="214"/>
      <c r="T174" s="55"/>
    </row>
    <row r="175" spans="1:20" ht="7.5" customHeight="1">
      <c r="A175" s="115"/>
      <c r="B175" s="111"/>
      <c r="C175" s="38"/>
      <c r="D175" s="39"/>
      <c r="E175" s="43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189"/>
      <c r="R175" s="81"/>
      <c r="S175" s="214"/>
      <c r="T175" s="55"/>
    </row>
    <row r="176" spans="1:20" ht="7.5" customHeight="1">
      <c r="A176" s="115">
        <v>3</v>
      </c>
      <c r="B176" s="111">
        <v>3</v>
      </c>
      <c r="C176" s="38" t="s">
        <v>691</v>
      </c>
      <c r="D176" s="39" t="s">
        <v>738</v>
      </c>
      <c r="E176" s="137">
        <v>2.5651</v>
      </c>
      <c r="F176" s="40">
        <v>2308590</v>
      </c>
      <c r="G176" s="41">
        <v>1830931</v>
      </c>
      <c r="H176" s="42">
        <v>806832</v>
      </c>
      <c r="I176" s="42">
        <v>20290</v>
      </c>
      <c r="J176" s="42">
        <v>278631</v>
      </c>
      <c r="K176" s="42">
        <v>32655.22</v>
      </c>
      <c r="L176" s="41">
        <v>10016.23</v>
      </c>
      <c r="M176" s="41">
        <v>0</v>
      </c>
      <c r="N176" s="119">
        <f>($N$3*E176/100)/2</f>
        <v>1123.30269227</v>
      </c>
      <c r="O176" s="120">
        <f>($O$3*E176/100)/2</f>
        <v>389.60072652</v>
      </c>
      <c r="P176" s="121">
        <f>SUM(N176:O176)</f>
        <v>1512.9034187900002</v>
      </c>
      <c r="R176" s="72">
        <v>0</v>
      </c>
      <c r="S176" s="269">
        <v>1512.9034187900002</v>
      </c>
      <c r="T176" s="55"/>
    </row>
    <row r="177" spans="1:20" ht="7.5" customHeight="1">
      <c r="A177" s="115"/>
      <c r="B177" s="111"/>
      <c r="C177" s="38" t="s">
        <v>70</v>
      </c>
      <c r="D177" s="39" t="s">
        <v>737</v>
      </c>
      <c r="N177" s="119">
        <v>1123.30269227</v>
      </c>
      <c r="O177" s="120">
        <v>389.60072652</v>
      </c>
      <c r="P177" s="121">
        <v>1512.91</v>
      </c>
      <c r="R177" s="189"/>
      <c r="S177" s="269">
        <v>1512.91</v>
      </c>
      <c r="T177" s="55"/>
    </row>
    <row r="178" spans="1:19" ht="7.5" customHeight="1">
      <c r="A178" s="115"/>
      <c r="B178" s="111"/>
      <c r="C178" s="38"/>
      <c r="D178" s="39"/>
      <c r="E178" s="137"/>
      <c r="F178" s="40"/>
      <c r="G178" s="41"/>
      <c r="H178" s="42"/>
      <c r="I178" s="42"/>
      <c r="J178" s="42"/>
      <c r="K178" s="42"/>
      <c r="L178" s="41"/>
      <c r="M178" s="41"/>
      <c r="N178" s="44"/>
      <c r="O178" s="41"/>
      <c r="P178" s="74"/>
      <c r="Q178" s="66"/>
      <c r="R178" s="202"/>
      <c r="S178" s="215"/>
    </row>
    <row r="179" spans="1:19" s="66" customFormat="1" ht="7.5" customHeight="1">
      <c r="A179" s="236">
        <v>3</v>
      </c>
      <c r="B179" s="240" t="s">
        <v>422</v>
      </c>
      <c r="C179" s="38" t="s">
        <v>726</v>
      </c>
      <c r="D179" s="39" t="s">
        <v>159</v>
      </c>
      <c r="E179" s="147">
        <v>0.2944</v>
      </c>
      <c r="F179" s="40">
        <v>264960</v>
      </c>
      <c r="G179" s="40">
        <v>210138</v>
      </c>
      <c r="H179" s="67">
        <v>92601</v>
      </c>
      <c r="I179" s="67">
        <v>2330</v>
      </c>
      <c r="J179" s="67">
        <v>63958</v>
      </c>
      <c r="K179" s="67"/>
      <c r="L179" s="40"/>
      <c r="M179" s="40"/>
      <c r="P179" s="280"/>
      <c r="R179" s="202"/>
      <c r="S179" s="215"/>
    </row>
    <row r="180" spans="1:19" s="66" customFormat="1" ht="7.5" customHeight="1">
      <c r="A180" s="237"/>
      <c r="B180" s="237"/>
      <c r="C180" s="38"/>
      <c r="D180" s="39" t="s">
        <v>160</v>
      </c>
      <c r="E180" s="147"/>
      <c r="F180" s="40"/>
      <c r="G180" s="40"/>
      <c r="H180" s="67"/>
      <c r="I180" s="67"/>
      <c r="J180" s="67"/>
      <c r="K180" s="67">
        <v>1873.94</v>
      </c>
      <c r="L180" s="40">
        <v>574.79</v>
      </c>
      <c r="M180" s="40">
        <v>0</v>
      </c>
      <c r="N180" s="119">
        <f>N183/2</f>
        <v>128.92297087999998</v>
      </c>
      <c r="O180" s="120">
        <f>E179*O3/100/2</f>
        <v>44.71500288</v>
      </c>
      <c r="P180" s="121">
        <f>SUM(N180:O180)</f>
        <v>173.63797375999997</v>
      </c>
      <c r="R180" s="202">
        <v>0</v>
      </c>
      <c r="S180" s="272">
        <v>173.63797375999997</v>
      </c>
    </row>
    <row r="181" spans="1:19" s="66" customFormat="1" ht="7.5" customHeight="1">
      <c r="A181" s="143"/>
      <c r="B181" s="144"/>
      <c r="C181" s="38"/>
      <c r="D181" s="39" t="s">
        <v>423</v>
      </c>
      <c r="E181" s="147"/>
      <c r="F181" s="40"/>
      <c r="G181" s="40"/>
      <c r="H181" s="67"/>
      <c r="I181" s="67"/>
      <c r="J181" s="67"/>
      <c r="K181" s="67"/>
      <c r="L181" s="40"/>
      <c r="M181" s="40"/>
      <c r="N181" s="44"/>
      <c r="O181" s="41"/>
      <c r="P181" s="74"/>
      <c r="R181" s="202"/>
      <c r="S181" s="215"/>
    </row>
    <row r="182" spans="1:19" s="66" customFormat="1" ht="7.5" customHeight="1">
      <c r="A182" s="143"/>
      <c r="B182" s="144"/>
      <c r="C182" s="38"/>
      <c r="D182" s="39" t="s">
        <v>424</v>
      </c>
      <c r="E182" s="147"/>
      <c r="F182" s="40"/>
      <c r="G182" s="40"/>
      <c r="H182" s="67"/>
      <c r="I182" s="67"/>
      <c r="J182" s="67"/>
      <c r="K182" s="67">
        <v>1873.94</v>
      </c>
      <c r="L182" s="40">
        <v>574.79</v>
      </c>
      <c r="M182" s="40">
        <v>0</v>
      </c>
      <c r="N182" s="119">
        <f>N183/2</f>
        <v>128.92297087999998</v>
      </c>
      <c r="O182" s="120">
        <v>44.71500288</v>
      </c>
      <c r="P182" s="121">
        <v>173.63797375999997</v>
      </c>
      <c r="R182" s="202">
        <v>0</v>
      </c>
      <c r="S182" s="272">
        <v>173.63797375999997</v>
      </c>
    </row>
    <row r="183" spans="1:19" s="66" customFormat="1" ht="7.5" customHeight="1">
      <c r="A183" s="143"/>
      <c r="B183" s="144"/>
      <c r="C183" s="38"/>
      <c r="D183" s="95"/>
      <c r="E183" s="88"/>
      <c r="F183" s="40"/>
      <c r="G183" s="40"/>
      <c r="H183" s="67"/>
      <c r="I183" s="67"/>
      <c r="J183" s="68"/>
      <c r="K183" s="68"/>
      <c r="L183" s="69"/>
      <c r="M183" s="95"/>
      <c r="N183" s="44">
        <f>$N$3*E179/100</f>
        <v>257.84594175999996</v>
      </c>
      <c r="O183" s="41">
        <f>$O$3*E179/100</f>
        <v>89.43000576</v>
      </c>
      <c r="P183" s="74">
        <f>SUM(N183:O183)</f>
        <v>347.27594751999993</v>
      </c>
      <c r="Q183" s="95"/>
      <c r="R183" s="203"/>
      <c r="S183" s="226"/>
    </row>
    <row r="184" spans="1:19" s="66" customFormat="1" ht="7.5" customHeight="1" thickBot="1">
      <c r="A184" s="143"/>
      <c r="B184" s="144"/>
      <c r="C184" s="38"/>
      <c r="D184" s="39"/>
      <c r="E184" s="88"/>
      <c r="F184" s="40"/>
      <c r="G184" s="40"/>
      <c r="H184" s="67"/>
      <c r="I184" s="67"/>
      <c r="J184" s="68"/>
      <c r="K184" s="68"/>
      <c r="L184" s="69"/>
      <c r="M184" s="69"/>
      <c r="N184" s="40"/>
      <c r="O184" s="44"/>
      <c r="P184" s="192"/>
      <c r="Q184" s="95"/>
      <c r="R184" s="203"/>
      <c r="S184" s="216"/>
    </row>
    <row r="185" spans="1:19" s="95" customFormat="1" ht="7.5" customHeight="1" thickBot="1">
      <c r="A185" s="345" t="s">
        <v>0</v>
      </c>
      <c r="B185" s="345"/>
      <c r="C185" s="94" t="s">
        <v>349</v>
      </c>
      <c r="D185" s="94"/>
      <c r="E185" s="290">
        <f>SUM(E166:E183)-E166</f>
        <v>5.1156999999999995</v>
      </c>
      <c r="F185" s="94"/>
      <c r="G185" s="94"/>
      <c r="H185" s="94"/>
      <c r="I185" s="94"/>
      <c r="J185" s="94"/>
      <c r="K185" s="94"/>
      <c r="L185" s="94"/>
      <c r="M185" s="225">
        <v>0</v>
      </c>
      <c r="N185" s="291">
        <f>N167+N169+N170+N173+N176+N180+N182+N177</f>
        <v>4480.511155779999</v>
      </c>
      <c r="O185" s="291">
        <f>O167+O169+O170+O173+O176+O180+O182+O177</f>
        <v>1553.99823528</v>
      </c>
      <c r="P185" s="292">
        <f>P167+P169+P170+P173+P176+P180+P182+P177</f>
        <v>6034.51597227</v>
      </c>
      <c r="Q185" s="38"/>
      <c r="R185" s="292">
        <v>0</v>
      </c>
      <c r="S185" s="294">
        <f>S167+S169+S170+S173+S176+S177+S180+S182</f>
        <v>6034.51597227</v>
      </c>
    </row>
    <row r="186" spans="1:19" s="95" customFormat="1" ht="7.5" customHeight="1">
      <c r="A186" s="341" t="s">
        <v>710</v>
      </c>
      <c r="B186" s="341"/>
      <c r="C186" s="342"/>
      <c r="D186" s="43"/>
      <c r="E186" s="43"/>
      <c r="F186" s="43"/>
      <c r="G186" s="43"/>
      <c r="H186" s="43"/>
      <c r="I186" s="43"/>
      <c r="J186" s="43"/>
      <c r="K186" s="43"/>
      <c r="L186" s="254"/>
      <c r="M186" s="325" t="s">
        <v>674</v>
      </c>
      <c r="N186" s="314" t="s">
        <v>98</v>
      </c>
      <c r="O186" s="314" t="s">
        <v>97</v>
      </c>
      <c r="P186" s="316" t="s">
        <v>0</v>
      </c>
      <c r="Q186" s="30"/>
      <c r="R186" s="243" t="s">
        <v>673</v>
      </c>
      <c r="S186" s="244" t="s">
        <v>0</v>
      </c>
    </row>
    <row r="187" spans="1:19" s="38" customFormat="1" ht="7.5" customHeight="1">
      <c r="A187" s="343"/>
      <c r="B187" s="343"/>
      <c r="C187" s="344"/>
      <c r="D187" s="329" t="s">
        <v>369</v>
      </c>
      <c r="E187" s="327" t="s">
        <v>513</v>
      </c>
      <c r="F187" s="220" t="s">
        <v>675</v>
      </c>
      <c r="G187" s="219" t="s">
        <v>676</v>
      </c>
      <c r="H187" s="221" t="s">
        <v>677</v>
      </c>
      <c r="I187" s="221" t="s">
        <v>62</v>
      </c>
      <c r="J187" s="221" t="s">
        <v>678</v>
      </c>
      <c r="K187" s="221" t="s">
        <v>679</v>
      </c>
      <c r="L187" s="222" t="s">
        <v>680</v>
      </c>
      <c r="M187" s="326"/>
      <c r="N187" s="315"/>
      <c r="O187" s="315"/>
      <c r="P187" s="315"/>
      <c r="Q187" s="30"/>
      <c r="R187" s="189"/>
      <c r="S187" s="204"/>
    </row>
    <row r="188" spans="1:19" s="38" customFormat="1" ht="7.5" customHeight="1">
      <c r="A188" s="234" t="s">
        <v>12</v>
      </c>
      <c r="B188" s="240" t="s">
        <v>13</v>
      </c>
      <c r="C188" s="242" t="s">
        <v>368</v>
      </c>
      <c r="D188" s="330"/>
      <c r="E188" s="328"/>
      <c r="F188" s="221" t="s">
        <v>0</v>
      </c>
      <c r="G188" s="221" t="s">
        <v>0</v>
      </c>
      <c r="H188" s="221" t="s">
        <v>0</v>
      </c>
      <c r="I188" s="221" t="s">
        <v>0</v>
      </c>
      <c r="J188" s="221" t="s">
        <v>0</v>
      </c>
      <c r="K188" s="221" t="s">
        <v>0</v>
      </c>
      <c r="L188" s="221" t="s">
        <v>0</v>
      </c>
      <c r="M188" s="284">
        <v>2514.32</v>
      </c>
      <c r="N188" s="285">
        <v>87583.54</v>
      </c>
      <c r="O188" s="285">
        <v>30377.04</v>
      </c>
      <c r="P188" s="286">
        <f>N188+O188</f>
        <v>117960.57999999999</v>
      </c>
      <c r="Q188" s="30"/>
      <c r="R188" s="189"/>
      <c r="S188" s="204"/>
    </row>
    <row r="189" spans="1:19" s="38" customFormat="1" ht="7.5" customHeight="1">
      <c r="A189" s="143"/>
      <c r="B189" s="144"/>
      <c r="D189" s="39"/>
      <c r="E189" s="89"/>
      <c r="F189" s="67"/>
      <c r="G189" s="67"/>
      <c r="H189" s="67"/>
      <c r="I189" s="67"/>
      <c r="J189" s="68"/>
      <c r="K189" s="68"/>
      <c r="L189" s="68"/>
      <c r="M189" s="68"/>
      <c r="N189" s="53"/>
      <c r="O189" s="42"/>
      <c r="P189" s="71"/>
      <c r="Q189" s="30"/>
      <c r="R189" s="72"/>
      <c r="S189" s="211"/>
    </row>
    <row r="190" spans="1:19" s="38" customFormat="1" ht="7.5" customHeight="1">
      <c r="A190" s="115">
        <v>4</v>
      </c>
      <c r="B190" s="111" t="s">
        <v>375</v>
      </c>
      <c r="C190" s="38" t="s">
        <v>43</v>
      </c>
      <c r="D190" s="39" t="s">
        <v>161</v>
      </c>
      <c r="E190" s="147">
        <v>0.4136</v>
      </c>
      <c r="F190" s="41">
        <v>372240</v>
      </c>
      <c r="G190" s="41">
        <v>295221</v>
      </c>
      <c r="H190" s="42">
        <v>130095</v>
      </c>
      <c r="I190" s="42">
        <v>3272</v>
      </c>
      <c r="J190" s="42">
        <v>89854</v>
      </c>
      <c r="K190" s="42">
        <v>5265.37</v>
      </c>
      <c r="L190" s="41">
        <v>1615.03</v>
      </c>
      <c r="M190" s="41">
        <v>0</v>
      </c>
      <c r="N190" s="119">
        <f>$N$3*E190/100</f>
        <v>362.24552144</v>
      </c>
      <c r="O190" s="120">
        <f>$O$3*E190/100</f>
        <v>125.63943744000002</v>
      </c>
      <c r="P190" s="121">
        <f>SUM(N190:O190)</f>
        <v>487.88495888</v>
      </c>
      <c r="Q190" s="30"/>
      <c r="R190" s="72">
        <v>0</v>
      </c>
      <c r="S190" s="269">
        <v>487.88495888</v>
      </c>
    </row>
    <row r="191" spans="1:19" ht="7.5" customHeight="1">
      <c r="A191" s="143"/>
      <c r="B191" s="111"/>
      <c r="D191" s="39"/>
      <c r="E191" s="44"/>
      <c r="K191" s="42"/>
      <c r="L191" s="42"/>
      <c r="M191" s="42"/>
      <c r="P191" s="74"/>
      <c r="R191" s="72"/>
      <c r="S191" s="211"/>
    </row>
    <row r="192" spans="1:19" ht="7.5" customHeight="1">
      <c r="A192" s="236">
        <v>4</v>
      </c>
      <c r="B192" s="111" t="s">
        <v>376</v>
      </c>
      <c r="C192" s="38" t="s">
        <v>727</v>
      </c>
      <c r="D192" s="39" t="s">
        <v>162</v>
      </c>
      <c r="E192" s="148">
        <v>0.397</v>
      </c>
      <c r="F192" s="42">
        <v>357300</v>
      </c>
      <c r="G192" s="42">
        <v>283373</v>
      </c>
      <c r="H192" s="42">
        <v>124873</v>
      </c>
      <c r="I192" s="42">
        <v>3140</v>
      </c>
      <c r="J192" s="42">
        <v>86248</v>
      </c>
      <c r="K192" s="42">
        <v>5054.04</v>
      </c>
      <c r="L192" s="42">
        <v>1550.21</v>
      </c>
      <c r="M192" s="42">
        <v>0</v>
      </c>
      <c r="N192" s="119">
        <f>$N$3*E192/100</f>
        <v>347.70665379999997</v>
      </c>
      <c r="O192" s="120">
        <f>$O$3*E192/100</f>
        <v>120.5968488</v>
      </c>
      <c r="P192" s="121">
        <f>N192+O192</f>
        <v>468.3035026</v>
      </c>
      <c r="R192" s="72">
        <v>0</v>
      </c>
      <c r="S192" s="269">
        <v>468.3035026</v>
      </c>
    </row>
    <row r="193" spans="1:19" ht="7.5" customHeight="1">
      <c r="A193" s="143"/>
      <c r="B193" s="111"/>
      <c r="C193" s="38"/>
      <c r="D193" s="39"/>
      <c r="E193" s="148"/>
      <c r="F193" s="42"/>
      <c r="G193" s="42"/>
      <c r="H193" s="42"/>
      <c r="I193" s="42"/>
      <c r="J193" s="42"/>
      <c r="K193" s="42"/>
      <c r="L193" s="42"/>
      <c r="M193" s="42"/>
      <c r="N193" s="44"/>
      <c r="O193" s="44"/>
      <c r="P193" s="74"/>
      <c r="R193" s="72"/>
      <c r="S193" s="211"/>
    </row>
    <row r="194" spans="1:19" ht="7.5" customHeight="1">
      <c r="A194" s="143">
        <v>4</v>
      </c>
      <c r="B194" s="111" t="s">
        <v>377</v>
      </c>
      <c r="C194" s="38" t="s">
        <v>692</v>
      </c>
      <c r="D194" s="39" t="s">
        <v>163</v>
      </c>
      <c r="E194" s="148">
        <v>0.397</v>
      </c>
      <c r="F194" s="42">
        <v>357300</v>
      </c>
      <c r="G194" s="42">
        <v>283373</v>
      </c>
      <c r="H194" s="42">
        <v>124873</v>
      </c>
      <c r="I194" s="42">
        <v>3140</v>
      </c>
      <c r="J194" s="42">
        <v>86247</v>
      </c>
      <c r="K194" s="42">
        <v>5054.04</v>
      </c>
      <c r="L194" s="42">
        <v>1550.21</v>
      </c>
      <c r="M194" s="42">
        <v>0</v>
      </c>
      <c r="N194" s="119">
        <f>$N$3*E194/100</f>
        <v>347.70665379999997</v>
      </c>
      <c r="O194" s="120">
        <f>$O$3*E194/100</f>
        <v>120.5968488</v>
      </c>
      <c r="P194" s="121">
        <f>SUM(N194:O194)</f>
        <v>468.3035026</v>
      </c>
      <c r="R194" s="72">
        <v>0</v>
      </c>
      <c r="S194" s="269">
        <v>468.3035026</v>
      </c>
    </row>
    <row r="195" spans="1:19" ht="7.5" customHeight="1">
      <c r="A195" s="143"/>
      <c r="B195" s="111"/>
      <c r="C195" s="38"/>
      <c r="D195" s="39" t="s">
        <v>164</v>
      </c>
      <c r="E195" s="148"/>
      <c r="F195" s="42"/>
      <c r="G195" s="42"/>
      <c r="H195" s="42"/>
      <c r="I195" s="42"/>
      <c r="J195" s="42"/>
      <c r="K195" s="42"/>
      <c r="L195" s="42"/>
      <c r="M195" s="42"/>
      <c r="N195" s="53"/>
      <c r="O195" s="42"/>
      <c r="P195" s="74"/>
      <c r="R195" s="72"/>
      <c r="S195" s="211"/>
    </row>
    <row r="196" spans="1:19" ht="7.5" customHeight="1">
      <c r="A196" s="114"/>
      <c r="C196" s="38"/>
      <c r="D196" s="62"/>
      <c r="E196" s="148"/>
      <c r="F196" s="42"/>
      <c r="G196" s="55"/>
      <c r="H196" s="55"/>
      <c r="I196" s="55"/>
      <c r="J196" s="55"/>
      <c r="K196" s="42"/>
      <c r="L196" s="42"/>
      <c r="M196" s="42"/>
      <c r="N196" s="53"/>
      <c r="O196" s="42"/>
      <c r="P196" s="74"/>
      <c r="Q196" s="55"/>
      <c r="R196" s="81"/>
      <c r="S196" s="214"/>
    </row>
    <row r="197" spans="1:19" ht="7.5" customHeight="1">
      <c r="A197" s="236">
        <v>4</v>
      </c>
      <c r="B197" s="231" t="s">
        <v>378</v>
      </c>
      <c r="C197" s="49" t="s">
        <v>425</v>
      </c>
      <c r="D197" s="39" t="s">
        <v>739</v>
      </c>
      <c r="E197" s="148">
        <v>0.397</v>
      </c>
      <c r="F197" s="42">
        <v>357300</v>
      </c>
      <c r="G197" s="42">
        <v>283373</v>
      </c>
      <c r="H197" s="42">
        <v>124873</v>
      </c>
      <c r="I197" s="42">
        <v>3140</v>
      </c>
      <c r="J197" s="42">
        <v>86247</v>
      </c>
      <c r="K197" s="42">
        <v>5054.04</v>
      </c>
      <c r="L197" s="42">
        <v>1550.21</v>
      </c>
      <c r="M197" s="42">
        <v>0</v>
      </c>
      <c r="N197" s="119">
        <f>$N$3*E197/100</f>
        <v>347.70665379999997</v>
      </c>
      <c r="O197" s="120">
        <f>$O$3*E197/100</f>
        <v>120.5968488</v>
      </c>
      <c r="P197" s="121">
        <f>SUM(N197:O197)</f>
        <v>468.3035026</v>
      </c>
      <c r="Q197" s="55"/>
      <c r="R197" s="81">
        <v>0</v>
      </c>
      <c r="S197" s="269">
        <v>468.3035026</v>
      </c>
    </row>
    <row r="198" spans="1:19" s="55" customFormat="1" ht="7.5" customHeight="1">
      <c r="A198" s="114"/>
      <c r="B198" s="38"/>
      <c r="C198" s="38"/>
      <c r="D198" s="49"/>
      <c r="E198" s="148"/>
      <c r="F198" s="42"/>
      <c r="G198" s="42"/>
      <c r="H198" s="42"/>
      <c r="I198" s="42"/>
      <c r="J198" s="42"/>
      <c r="K198" s="42"/>
      <c r="L198" s="42"/>
      <c r="M198" s="42"/>
      <c r="N198" s="53"/>
      <c r="O198" s="42"/>
      <c r="P198" s="74"/>
      <c r="Q198" s="30"/>
      <c r="R198" s="72"/>
      <c r="S198" s="211"/>
    </row>
    <row r="199" spans="1:19" s="55" customFormat="1" ht="7.5" customHeight="1">
      <c r="A199" s="234">
        <v>4</v>
      </c>
      <c r="B199" s="231" t="s">
        <v>361</v>
      </c>
      <c r="C199" s="38" t="s">
        <v>426</v>
      </c>
      <c r="D199" s="39" t="s">
        <v>165</v>
      </c>
      <c r="E199" s="148">
        <v>0.4778</v>
      </c>
      <c r="F199" s="42">
        <v>790380</v>
      </c>
      <c r="G199" s="42">
        <v>626846</v>
      </c>
      <c r="H199" s="42">
        <v>276231</v>
      </c>
      <c r="I199" s="42">
        <v>6947</v>
      </c>
      <c r="J199" s="42">
        <v>190787</v>
      </c>
      <c r="K199" s="42">
        <v>3041.34</v>
      </c>
      <c r="L199" s="42">
        <v>932.86</v>
      </c>
      <c r="M199" s="42">
        <v>0</v>
      </c>
      <c r="N199" s="119">
        <f>N201/2</f>
        <v>209.23707705999996</v>
      </c>
      <c r="O199" s="119">
        <f>E199*O3/100/2</f>
        <v>72.57074856</v>
      </c>
      <c r="P199" s="121">
        <f>SUM(N199:O199)</f>
        <v>281.80782561999996</v>
      </c>
      <c r="Q199" s="30"/>
      <c r="R199" s="72">
        <v>0</v>
      </c>
      <c r="S199" s="269">
        <v>281.80782561999996</v>
      </c>
    </row>
    <row r="200" spans="1:19" ht="7.5" customHeight="1">
      <c r="A200" s="148"/>
      <c r="B200" s="148"/>
      <c r="C200" s="38" t="s">
        <v>427</v>
      </c>
      <c r="D200" s="39" t="s">
        <v>166</v>
      </c>
      <c r="E200" s="148"/>
      <c r="F200" s="42"/>
      <c r="G200" s="42"/>
      <c r="H200" s="42"/>
      <c r="I200" s="42"/>
      <c r="J200" s="42"/>
      <c r="K200" s="42">
        <v>3041.33</v>
      </c>
      <c r="L200" s="42">
        <v>932.86</v>
      </c>
      <c r="M200" s="42">
        <v>0</v>
      </c>
      <c r="N200" s="119">
        <f>N201/2</f>
        <v>209.23707705999996</v>
      </c>
      <c r="O200" s="119">
        <v>72.57074856</v>
      </c>
      <c r="P200" s="121">
        <v>281.80782561999996</v>
      </c>
      <c r="R200" s="72">
        <v>0</v>
      </c>
      <c r="S200" s="270">
        <v>281.80782561999996</v>
      </c>
    </row>
    <row r="201" spans="1:19" ht="7.5" customHeight="1">
      <c r="A201" s="38"/>
      <c r="C201" s="38" t="s">
        <v>428</v>
      </c>
      <c r="D201" s="39"/>
      <c r="E201" s="148"/>
      <c r="F201" s="42"/>
      <c r="G201" s="42"/>
      <c r="H201" s="42"/>
      <c r="I201" s="42"/>
      <c r="J201" s="42"/>
      <c r="K201" s="42">
        <f>SUM(K199:K200)</f>
        <v>6082.67</v>
      </c>
      <c r="L201" s="42">
        <f>SUM(L199:L200)</f>
        <v>1865.72</v>
      </c>
      <c r="M201" s="42"/>
      <c r="N201" s="53">
        <f>$N$3*E199/100</f>
        <v>418.4741541199999</v>
      </c>
      <c r="O201" s="42">
        <f>$O$3*E199/100</f>
        <v>145.14149712</v>
      </c>
      <c r="P201" s="74">
        <f>SUM(N201:O201)</f>
        <v>563.6156512399999</v>
      </c>
      <c r="R201" s="72"/>
      <c r="S201" s="211"/>
    </row>
    <row r="202" spans="1:19" ht="7.5" customHeight="1">
      <c r="A202" s="38"/>
      <c r="B202" s="38"/>
      <c r="D202" s="39"/>
      <c r="E202" s="148"/>
      <c r="F202" s="42"/>
      <c r="G202" s="42"/>
      <c r="H202" s="42"/>
      <c r="I202" s="42"/>
      <c r="K202" s="42"/>
      <c r="L202" s="42"/>
      <c r="M202" s="42"/>
      <c r="N202" s="53"/>
      <c r="O202" s="42"/>
      <c r="P202" s="74"/>
      <c r="R202" s="72"/>
      <c r="S202" s="211"/>
    </row>
    <row r="203" spans="1:19" ht="7.5" customHeight="1">
      <c r="A203" s="236">
        <v>4</v>
      </c>
      <c r="B203" s="231" t="s">
        <v>362</v>
      </c>
      <c r="C203" s="49" t="s">
        <v>426</v>
      </c>
      <c r="D203" s="39" t="s">
        <v>167</v>
      </c>
      <c r="E203" s="148">
        <v>0.8782</v>
      </c>
      <c r="F203" s="42">
        <v>430020</v>
      </c>
      <c r="G203" s="42">
        <v>341047</v>
      </c>
      <c r="H203" s="42">
        <v>150288</v>
      </c>
      <c r="I203" s="42">
        <v>3779</v>
      </c>
      <c r="J203" s="42">
        <v>103801</v>
      </c>
      <c r="K203" s="42">
        <v>11180</v>
      </c>
      <c r="L203" s="42">
        <v>3429.21</v>
      </c>
      <c r="M203" s="42">
        <v>0</v>
      </c>
      <c r="N203" s="119">
        <f>$N$3*E203/100</f>
        <v>769.1586482799999</v>
      </c>
      <c r="O203" s="120">
        <f>$O$3*E203/100</f>
        <v>266.77116528</v>
      </c>
      <c r="P203" s="121">
        <f>SUM(N203:O203)</f>
        <v>1035.9298135599997</v>
      </c>
      <c r="R203" s="72">
        <v>0</v>
      </c>
      <c r="S203" s="269">
        <v>1035.9298135599997</v>
      </c>
    </row>
    <row r="204" spans="1:19" ht="7.5" customHeight="1">
      <c r="A204" s="114"/>
      <c r="B204" s="38"/>
      <c r="C204" s="49" t="s">
        <v>427</v>
      </c>
      <c r="D204" s="39" t="s">
        <v>168</v>
      </c>
      <c r="E204" s="148"/>
      <c r="F204" s="42"/>
      <c r="G204" s="42"/>
      <c r="H204" s="42"/>
      <c r="I204" s="42"/>
      <c r="J204" s="42"/>
      <c r="K204" s="42"/>
      <c r="L204" s="42"/>
      <c r="M204" s="42"/>
      <c r="N204" s="53"/>
      <c r="O204" s="42"/>
      <c r="P204" s="74"/>
      <c r="R204" s="72"/>
      <c r="S204" s="211"/>
    </row>
    <row r="205" spans="1:19" ht="7.5" customHeight="1">
      <c r="A205" s="114"/>
      <c r="C205" s="38" t="s">
        <v>428</v>
      </c>
      <c r="D205" s="39"/>
      <c r="E205" s="148"/>
      <c r="F205" s="42"/>
      <c r="G205" s="42"/>
      <c r="H205" s="42"/>
      <c r="I205" s="42"/>
      <c r="J205" s="42"/>
      <c r="K205" s="42"/>
      <c r="L205" s="42"/>
      <c r="M205" s="42"/>
      <c r="N205" s="53"/>
      <c r="O205" s="42"/>
      <c r="P205" s="74"/>
      <c r="R205" s="72"/>
      <c r="S205" s="211"/>
    </row>
    <row r="206" spans="1:19" ht="7.5" customHeight="1">
      <c r="A206" s="114"/>
      <c r="C206" s="38"/>
      <c r="D206" s="39"/>
      <c r="E206" s="148"/>
      <c r="F206" s="42"/>
      <c r="G206" s="42"/>
      <c r="H206" s="42"/>
      <c r="I206" s="42"/>
      <c r="J206" s="42"/>
      <c r="K206" s="42"/>
      <c r="L206" s="42"/>
      <c r="M206" s="42"/>
      <c r="N206" s="53"/>
      <c r="O206" s="42"/>
      <c r="P206" s="74"/>
      <c r="R206" s="72"/>
      <c r="S206" s="211"/>
    </row>
    <row r="207" spans="1:19" ht="7.5" customHeight="1">
      <c r="A207" s="143">
        <v>4</v>
      </c>
      <c r="B207" s="39" t="s">
        <v>429</v>
      </c>
      <c r="C207" s="38" t="s">
        <v>44</v>
      </c>
      <c r="D207" s="39" t="s">
        <v>169</v>
      </c>
      <c r="E207" s="148">
        <v>0.528</v>
      </c>
      <c r="F207" s="42">
        <v>475200</v>
      </c>
      <c r="G207" s="42">
        <v>376878</v>
      </c>
      <c r="H207" s="42">
        <v>166078</v>
      </c>
      <c r="I207" s="42">
        <v>4176</v>
      </c>
      <c r="J207" s="42">
        <v>114706</v>
      </c>
      <c r="K207" s="42">
        <v>6721.75</v>
      </c>
      <c r="L207" s="42">
        <v>2061.74</v>
      </c>
      <c r="M207" s="42">
        <v>0</v>
      </c>
      <c r="N207" s="119">
        <f>$N$3*E207/100</f>
        <v>462.4410912</v>
      </c>
      <c r="O207" s="120">
        <f>$O$3*E207/100</f>
        <v>160.39077120000002</v>
      </c>
      <c r="P207" s="121">
        <f>SUM(N207:O207)</f>
        <v>622.8318624000001</v>
      </c>
      <c r="R207" s="72">
        <v>0</v>
      </c>
      <c r="S207" s="269">
        <v>622.8318624</v>
      </c>
    </row>
    <row r="208" spans="1:19" ht="7.5" customHeight="1">
      <c r="A208" s="143"/>
      <c r="B208" s="111"/>
      <c r="C208" s="38" t="s">
        <v>693</v>
      </c>
      <c r="D208" s="39"/>
      <c r="E208" s="148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182"/>
      <c r="R208" s="72"/>
      <c r="S208" s="211"/>
    </row>
    <row r="209" spans="1:19" ht="7.5" customHeight="1">
      <c r="A209" s="143"/>
      <c r="B209" s="111"/>
      <c r="C209" s="38"/>
      <c r="D209" s="39"/>
      <c r="E209" s="148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182"/>
      <c r="R209" s="72"/>
      <c r="S209" s="211"/>
    </row>
    <row r="210" spans="1:19" ht="7.5" customHeight="1">
      <c r="A210" s="114">
        <v>4</v>
      </c>
      <c r="B210" s="38" t="s">
        <v>430</v>
      </c>
      <c r="C210" s="38" t="s">
        <v>431</v>
      </c>
      <c r="D210" s="39"/>
      <c r="E210" s="167">
        <v>0.4821</v>
      </c>
      <c r="F210" s="42">
        <v>433890</v>
      </c>
      <c r="G210" s="42">
        <v>344116</v>
      </c>
      <c r="H210" s="42">
        <v>151641</v>
      </c>
      <c r="I210" s="42">
        <v>3814</v>
      </c>
      <c r="J210" s="42">
        <v>104735</v>
      </c>
      <c r="K210" s="42"/>
      <c r="L210" s="42"/>
      <c r="M210" s="42"/>
      <c r="N210" s="42"/>
      <c r="O210" s="42"/>
      <c r="P210" s="182"/>
      <c r="R210" s="72"/>
      <c r="S210" s="211"/>
    </row>
    <row r="211" spans="1:19" ht="7.5" customHeight="1">
      <c r="A211" s="38"/>
      <c r="B211" s="38"/>
      <c r="C211" s="38"/>
      <c r="D211" s="39"/>
      <c r="E211" s="167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182"/>
      <c r="R211" s="72"/>
      <c r="S211" s="211"/>
    </row>
    <row r="212" spans="1:19" ht="7.5" customHeight="1">
      <c r="A212" s="143">
        <v>4</v>
      </c>
      <c r="B212" s="111" t="s">
        <v>432</v>
      </c>
      <c r="C212" s="38" t="s">
        <v>45</v>
      </c>
      <c r="D212" s="39" t="s">
        <v>170</v>
      </c>
      <c r="E212" s="148">
        <v>0.528</v>
      </c>
      <c r="F212" s="42">
        <v>475200</v>
      </c>
      <c r="G212" s="42">
        <v>376878</v>
      </c>
      <c r="H212" s="42">
        <v>166078</v>
      </c>
      <c r="I212" s="42">
        <v>4176</v>
      </c>
      <c r="J212" s="42">
        <v>114707</v>
      </c>
      <c r="K212" s="42">
        <v>6721.75</v>
      </c>
      <c r="L212" s="42">
        <v>2061.74</v>
      </c>
      <c r="M212" s="42">
        <v>0</v>
      </c>
      <c r="N212" s="119">
        <f>$N$3*E212/100</f>
        <v>462.4410912</v>
      </c>
      <c r="O212" s="120">
        <f>$O$3*E212/100</f>
        <v>160.39077120000002</v>
      </c>
      <c r="P212" s="121">
        <f>SUM(N212:O212)</f>
        <v>622.8318624000001</v>
      </c>
      <c r="R212" s="72">
        <v>0</v>
      </c>
      <c r="S212" s="269">
        <v>622.8318624000001</v>
      </c>
    </row>
    <row r="213" spans="1:19" ht="7.5" customHeight="1">
      <c r="A213" s="143"/>
      <c r="B213" s="111"/>
      <c r="C213" s="38" t="s">
        <v>71</v>
      </c>
      <c r="D213" s="39" t="s">
        <v>171</v>
      </c>
      <c r="E213" s="148"/>
      <c r="F213" s="42"/>
      <c r="G213" s="42"/>
      <c r="H213" s="42"/>
      <c r="I213" s="42"/>
      <c r="J213" s="42"/>
      <c r="K213" s="42"/>
      <c r="L213" s="42"/>
      <c r="M213" s="42"/>
      <c r="N213" s="53"/>
      <c r="O213" s="42"/>
      <c r="P213" s="74"/>
      <c r="R213" s="72"/>
      <c r="S213" s="211"/>
    </row>
    <row r="214" spans="1:19" ht="7.5" customHeight="1">
      <c r="A214" s="143"/>
      <c r="B214" s="111"/>
      <c r="C214" s="38"/>
      <c r="D214" s="39"/>
      <c r="E214" s="148"/>
      <c r="F214" s="42"/>
      <c r="G214" s="42"/>
      <c r="H214" s="42"/>
      <c r="I214" s="42"/>
      <c r="J214" s="42"/>
      <c r="K214" s="42"/>
      <c r="L214" s="42"/>
      <c r="M214" s="42"/>
      <c r="N214" s="53"/>
      <c r="O214" s="42"/>
      <c r="P214" s="74"/>
      <c r="R214" s="72"/>
      <c r="S214" s="211"/>
    </row>
    <row r="215" spans="1:19" ht="7.5" customHeight="1">
      <c r="A215" s="114">
        <v>4</v>
      </c>
      <c r="B215" s="112" t="s">
        <v>433</v>
      </c>
      <c r="C215" s="38" t="s">
        <v>45</v>
      </c>
      <c r="D215" s="39"/>
      <c r="E215" s="167">
        <v>0.4821</v>
      </c>
      <c r="F215" s="42">
        <v>433890</v>
      </c>
      <c r="G215" s="42">
        <v>344116</v>
      </c>
      <c r="H215" s="42">
        <v>151641</v>
      </c>
      <c r="I215" s="42">
        <v>3814</v>
      </c>
      <c r="J215" s="42">
        <v>104735</v>
      </c>
      <c r="K215" s="42"/>
      <c r="L215" s="42"/>
      <c r="M215" s="42"/>
      <c r="N215" s="53"/>
      <c r="O215" s="42"/>
      <c r="P215" s="74"/>
      <c r="R215" s="72"/>
      <c r="S215" s="211"/>
    </row>
    <row r="216" spans="1:19" ht="7.5" customHeight="1">
      <c r="A216" s="143"/>
      <c r="B216" s="111"/>
      <c r="C216" s="38" t="s">
        <v>71</v>
      </c>
      <c r="D216" s="62"/>
      <c r="E216" s="44"/>
      <c r="F216" s="42"/>
      <c r="G216" s="42"/>
      <c r="H216" s="42"/>
      <c r="I216" s="42"/>
      <c r="J216" s="42"/>
      <c r="K216" s="42"/>
      <c r="L216" s="42"/>
      <c r="M216" s="42"/>
      <c r="N216" s="53"/>
      <c r="O216" s="42"/>
      <c r="P216" s="74"/>
      <c r="Q216" s="43"/>
      <c r="R216" s="72"/>
      <c r="S216" s="211"/>
    </row>
    <row r="217" spans="1:19" ht="7.5" customHeight="1">
      <c r="A217" s="143"/>
      <c r="B217" s="111"/>
      <c r="C217" s="38"/>
      <c r="D217" s="39"/>
      <c r="E217" s="148"/>
      <c r="F217" s="42"/>
      <c r="G217" s="42"/>
      <c r="H217" s="42"/>
      <c r="I217" s="42"/>
      <c r="J217" s="42"/>
      <c r="K217" s="42"/>
      <c r="L217" s="42"/>
      <c r="M217" s="42"/>
      <c r="N217" s="53"/>
      <c r="O217" s="42"/>
      <c r="P217" s="74"/>
      <c r="Q217" s="43"/>
      <c r="R217" s="72"/>
      <c r="S217" s="211"/>
    </row>
    <row r="218" spans="1:19" ht="7.5" customHeight="1">
      <c r="A218" s="143">
        <v>4</v>
      </c>
      <c r="B218" s="111" t="s">
        <v>434</v>
      </c>
      <c r="C218" s="38"/>
      <c r="D218" s="39" t="s">
        <v>172</v>
      </c>
      <c r="E218" s="148">
        <f>E210+E215</f>
        <v>0.9642</v>
      </c>
      <c r="F218" s="38"/>
      <c r="G218" s="38"/>
      <c r="H218" s="38"/>
      <c r="I218" s="38"/>
      <c r="J218" s="38"/>
      <c r="K218" s="42">
        <v>12274.83</v>
      </c>
      <c r="L218" s="42">
        <v>3765.02</v>
      </c>
      <c r="M218" s="42">
        <v>0</v>
      </c>
      <c r="N218" s="119">
        <v>844.48</v>
      </c>
      <c r="O218" s="119">
        <f>E218*O3/100</f>
        <v>292.89541968</v>
      </c>
      <c r="P218" s="121">
        <f>SUM(N218:O218)</f>
        <v>1137.37541968</v>
      </c>
      <c r="R218" s="72">
        <v>0</v>
      </c>
      <c r="S218" s="269">
        <v>1137.3759123599998</v>
      </c>
    </row>
    <row r="219" spans="1:19" s="43" customFormat="1" ht="7.5" customHeight="1">
      <c r="A219" s="143"/>
      <c r="B219" s="111"/>
      <c r="C219" s="38"/>
      <c r="D219" s="39"/>
      <c r="E219" s="148"/>
      <c r="F219" s="38"/>
      <c r="G219" s="38"/>
      <c r="H219" s="38"/>
      <c r="I219" s="38"/>
      <c r="J219" s="38"/>
      <c r="K219" s="42"/>
      <c r="L219" s="42"/>
      <c r="M219" s="42"/>
      <c r="N219" s="53"/>
      <c r="O219" s="42"/>
      <c r="P219" s="74"/>
      <c r="Q219" s="30"/>
      <c r="R219" s="72"/>
      <c r="S219" s="211"/>
    </row>
    <row r="220" spans="1:19" s="43" customFormat="1" ht="7.5" customHeight="1">
      <c r="A220" s="143">
        <v>4</v>
      </c>
      <c r="B220" s="111" t="s">
        <v>435</v>
      </c>
      <c r="C220" s="38" t="s">
        <v>46</v>
      </c>
      <c r="D220" s="39" t="s">
        <v>173</v>
      </c>
      <c r="E220" s="148">
        <v>0.528</v>
      </c>
      <c r="F220" s="42">
        <v>475200</v>
      </c>
      <c r="G220" s="42">
        <v>376879</v>
      </c>
      <c r="H220" s="42">
        <v>166078</v>
      </c>
      <c r="I220" s="42">
        <v>4176</v>
      </c>
      <c r="J220" s="42">
        <v>114707</v>
      </c>
      <c r="K220" s="42">
        <v>6721.75</v>
      </c>
      <c r="L220" s="42">
        <v>2061.74</v>
      </c>
      <c r="M220" s="42">
        <v>0</v>
      </c>
      <c r="N220" s="119">
        <f>$N$3*E220/100</f>
        <v>462.4410912</v>
      </c>
      <c r="O220" s="120">
        <f>$O$3*E220/100</f>
        <v>160.39077120000002</v>
      </c>
      <c r="P220" s="121">
        <f>SUM(N220:O220)</f>
        <v>622.8318624000001</v>
      </c>
      <c r="Q220" s="30"/>
      <c r="R220" s="72">
        <v>0</v>
      </c>
      <c r="S220" s="119">
        <v>622.8318624000001</v>
      </c>
    </row>
    <row r="221" spans="1:19" ht="7.5" customHeight="1">
      <c r="A221" s="143"/>
      <c r="B221" s="111"/>
      <c r="C221" s="38" t="s">
        <v>72</v>
      </c>
      <c r="D221" s="39" t="s">
        <v>174</v>
      </c>
      <c r="E221" s="148"/>
      <c r="F221" s="42"/>
      <c r="G221" s="42"/>
      <c r="H221" s="42"/>
      <c r="I221" s="42"/>
      <c r="J221" s="42"/>
      <c r="K221" s="42"/>
      <c r="L221" s="42"/>
      <c r="M221" s="42"/>
      <c r="N221" s="53"/>
      <c r="O221" s="42"/>
      <c r="P221" s="74"/>
      <c r="R221" s="72"/>
      <c r="S221" s="211"/>
    </row>
    <row r="222" spans="1:19" ht="7.5" customHeight="1">
      <c r="A222" s="143"/>
      <c r="B222" s="111"/>
      <c r="C222" s="38"/>
      <c r="D222" s="39"/>
      <c r="E222" s="148"/>
      <c r="F222" s="42"/>
      <c r="G222" s="42"/>
      <c r="H222" s="42"/>
      <c r="I222" s="42"/>
      <c r="J222" s="42"/>
      <c r="K222" s="42"/>
      <c r="L222" s="42"/>
      <c r="M222" s="42"/>
      <c r="N222" s="53"/>
      <c r="O222" s="42"/>
      <c r="P222" s="74"/>
      <c r="R222" s="72"/>
      <c r="S222" s="211"/>
    </row>
    <row r="223" spans="1:19" ht="7.5" customHeight="1">
      <c r="A223" s="114">
        <v>4</v>
      </c>
      <c r="B223" s="112" t="s">
        <v>436</v>
      </c>
      <c r="C223" s="38" t="s">
        <v>47</v>
      </c>
      <c r="D223" s="38"/>
      <c r="E223" s="167">
        <v>0.4821</v>
      </c>
      <c r="F223" s="42">
        <v>433890</v>
      </c>
      <c r="G223" s="42">
        <v>344116</v>
      </c>
      <c r="H223" s="42">
        <v>151641</v>
      </c>
      <c r="I223" s="42">
        <v>3814</v>
      </c>
      <c r="J223" s="42">
        <v>104735</v>
      </c>
      <c r="K223" s="42">
        <v>6137.41</v>
      </c>
      <c r="L223" s="42">
        <v>1882.51</v>
      </c>
      <c r="M223" s="42"/>
      <c r="N223" s="53"/>
      <c r="O223" s="42"/>
      <c r="P223" s="74"/>
      <c r="R223" s="72"/>
      <c r="S223" s="211"/>
    </row>
    <row r="224" spans="1:19" ht="7.5" customHeight="1">
      <c r="A224" s="143"/>
      <c r="B224" s="111"/>
      <c r="C224" s="38"/>
      <c r="D224" s="39"/>
      <c r="E224" s="168"/>
      <c r="F224" s="169"/>
      <c r="G224" s="169"/>
      <c r="H224" s="169"/>
      <c r="I224" s="169"/>
      <c r="J224" s="169"/>
      <c r="K224" s="30"/>
      <c r="L224" s="30"/>
      <c r="M224" s="169"/>
      <c r="N224" s="170"/>
      <c r="O224" s="169"/>
      <c r="P224" s="171"/>
      <c r="R224" s="72"/>
      <c r="S224" s="211"/>
    </row>
    <row r="225" spans="1:19" ht="7.5" customHeight="1">
      <c r="A225" s="143">
        <v>4</v>
      </c>
      <c r="B225" s="111" t="s">
        <v>600</v>
      </c>
      <c r="C225" s="38" t="s">
        <v>694</v>
      </c>
      <c r="D225" s="39" t="s">
        <v>176</v>
      </c>
      <c r="E225" s="148">
        <v>0.6336</v>
      </c>
      <c r="F225" s="42">
        <v>570240</v>
      </c>
      <c r="G225" s="42">
        <v>452254</v>
      </c>
      <c r="H225" s="42">
        <v>199294</v>
      </c>
      <c r="I225" s="42">
        <v>5012</v>
      </c>
      <c r="J225" s="42">
        <v>137648</v>
      </c>
      <c r="K225" s="42">
        <v>8066.1</v>
      </c>
      <c r="L225" s="42">
        <v>2474.09</v>
      </c>
      <c r="M225" s="42">
        <v>0</v>
      </c>
      <c r="N225" s="119">
        <f>$N$3*E225/100</f>
        <v>554.92930944</v>
      </c>
      <c r="O225" s="120">
        <f>$O$3*E225/100</f>
        <v>192.46892544000002</v>
      </c>
      <c r="P225" s="121">
        <f>SUM(N225:O225)</f>
        <v>747.39823488</v>
      </c>
      <c r="R225" s="72">
        <f>K225+L225</f>
        <v>10540.19</v>
      </c>
      <c r="S225" s="288">
        <f>P225-R225</f>
        <v>-9792.79176512</v>
      </c>
    </row>
    <row r="226" spans="1:19" ht="7.5" customHeight="1">
      <c r="A226" s="143"/>
      <c r="B226" s="111"/>
      <c r="C226" s="38"/>
      <c r="D226" s="39"/>
      <c r="E226" s="148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182"/>
      <c r="R226" s="72"/>
      <c r="S226" s="211"/>
    </row>
    <row r="227" spans="1:19" ht="7.5" customHeight="1">
      <c r="A227" s="143">
        <v>4</v>
      </c>
      <c r="B227" s="111" t="s">
        <v>601</v>
      </c>
      <c r="C227" s="38" t="s">
        <v>48</v>
      </c>
      <c r="D227" s="39" t="s">
        <v>177</v>
      </c>
      <c r="E227" s="148">
        <v>0.528</v>
      </c>
      <c r="F227" s="42">
        <v>475200</v>
      </c>
      <c r="G227" s="42">
        <v>376879</v>
      </c>
      <c r="H227" s="42">
        <v>166078</v>
      </c>
      <c r="I227" s="42">
        <v>4176</v>
      </c>
      <c r="J227" s="42">
        <v>114707</v>
      </c>
      <c r="K227" s="42">
        <v>6721.75</v>
      </c>
      <c r="L227" s="42">
        <v>2061.74</v>
      </c>
      <c r="M227" s="42">
        <v>0</v>
      </c>
      <c r="N227" s="119">
        <f>$N$3*E227/100</f>
        <v>462.4410912</v>
      </c>
      <c r="O227" s="120">
        <f>$O$3*E227/100</f>
        <v>160.39077120000002</v>
      </c>
      <c r="P227" s="121">
        <f>SUM(N227:O227)</f>
        <v>622.8318624000001</v>
      </c>
      <c r="R227" s="72">
        <v>0</v>
      </c>
      <c r="S227" s="269">
        <v>622.8318624000001</v>
      </c>
    </row>
    <row r="228" spans="1:19" ht="7.5" customHeight="1">
      <c r="A228" s="143"/>
      <c r="B228" s="111"/>
      <c r="C228" s="38" t="s">
        <v>73</v>
      </c>
      <c r="D228" s="39" t="s">
        <v>178</v>
      </c>
      <c r="E228" s="148"/>
      <c r="F228" s="42"/>
      <c r="G228" s="42"/>
      <c r="H228" s="42"/>
      <c r="I228" s="42"/>
      <c r="J228" s="42"/>
      <c r="K228" s="42"/>
      <c r="L228" s="42"/>
      <c r="M228" s="42"/>
      <c r="N228" s="172"/>
      <c r="O228" s="59"/>
      <c r="P228" s="73"/>
      <c r="R228" s="72"/>
      <c r="S228" s="211"/>
    </row>
    <row r="229" spans="1:19" ht="7.5" customHeight="1">
      <c r="A229" s="143"/>
      <c r="B229" s="111"/>
      <c r="C229" s="38"/>
      <c r="D229" s="39"/>
      <c r="E229" s="148"/>
      <c r="F229" s="42"/>
      <c r="G229" s="42"/>
      <c r="H229" s="42"/>
      <c r="I229" s="42"/>
      <c r="J229" s="42"/>
      <c r="K229" s="42"/>
      <c r="L229" s="42"/>
      <c r="M229" s="42"/>
      <c r="N229" s="63"/>
      <c r="O229" s="57"/>
      <c r="P229" s="72"/>
      <c r="R229" s="72"/>
      <c r="S229" s="211"/>
    </row>
    <row r="230" spans="1:19" ht="7.5" customHeight="1">
      <c r="A230" s="143">
        <v>4</v>
      </c>
      <c r="B230" s="111" t="s">
        <v>602</v>
      </c>
      <c r="C230" s="38" t="s">
        <v>49</v>
      </c>
      <c r="D230" s="39" t="s">
        <v>179</v>
      </c>
      <c r="E230" s="148">
        <v>0.528</v>
      </c>
      <c r="F230" s="42">
        <v>475200</v>
      </c>
      <c r="G230" s="42">
        <v>376879</v>
      </c>
      <c r="H230" s="42">
        <v>166078</v>
      </c>
      <c r="I230" s="42">
        <v>4176</v>
      </c>
      <c r="J230" s="42">
        <v>114707</v>
      </c>
      <c r="K230" s="42">
        <v>6721.75</v>
      </c>
      <c r="L230" s="42">
        <v>2061.74</v>
      </c>
      <c r="M230" s="42">
        <v>0</v>
      </c>
      <c r="N230" s="119">
        <f>$N$3*E230/100</f>
        <v>462.4410912</v>
      </c>
      <c r="O230" s="120">
        <f>$O$3*E230/100</f>
        <v>160.39077120000002</v>
      </c>
      <c r="P230" s="121">
        <v>622.8318624000001</v>
      </c>
      <c r="R230" s="72">
        <v>0</v>
      </c>
      <c r="S230" s="269">
        <v>622.8318624000001</v>
      </c>
    </row>
    <row r="231" spans="1:19" ht="7.5" customHeight="1">
      <c r="A231" s="62"/>
      <c r="B231" s="62"/>
      <c r="C231" s="49" t="s">
        <v>74</v>
      </c>
      <c r="D231" s="39" t="s">
        <v>180</v>
      </c>
      <c r="E231" s="89"/>
      <c r="F231" s="42"/>
      <c r="G231" s="42"/>
      <c r="H231" s="42"/>
      <c r="I231" s="42"/>
      <c r="J231" s="42"/>
      <c r="K231" s="42"/>
      <c r="L231" s="42"/>
      <c r="M231" s="42"/>
      <c r="N231" s="53"/>
      <c r="O231" s="42"/>
      <c r="P231" s="74"/>
      <c r="R231" s="72"/>
      <c r="S231" s="211"/>
    </row>
    <row r="232" spans="1:19" ht="7.5" customHeight="1">
      <c r="A232" s="62"/>
      <c r="B232" s="62"/>
      <c r="C232" s="49"/>
      <c r="D232" s="39"/>
      <c r="E232" s="89"/>
      <c r="F232" s="42"/>
      <c r="G232" s="42"/>
      <c r="H232" s="42"/>
      <c r="I232" s="42"/>
      <c r="J232" s="42"/>
      <c r="K232" s="42"/>
      <c r="L232" s="42"/>
      <c r="M232" s="42"/>
      <c r="N232" s="53"/>
      <c r="O232" s="42"/>
      <c r="P232" s="74"/>
      <c r="R232" s="72"/>
      <c r="S232" s="211"/>
    </row>
    <row r="233" spans="1:19" ht="7.5" customHeight="1">
      <c r="A233" s="114">
        <v>4</v>
      </c>
      <c r="B233" s="112" t="s">
        <v>438</v>
      </c>
      <c r="C233" s="38" t="s">
        <v>50</v>
      </c>
      <c r="D233" s="39"/>
      <c r="E233" s="167">
        <v>0.528</v>
      </c>
      <c r="F233" s="42">
        <v>475200</v>
      </c>
      <c r="G233" s="42">
        <v>376879</v>
      </c>
      <c r="H233" s="42">
        <v>166078</v>
      </c>
      <c r="I233" s="42">
        <v>4176</v>
      </c>
      <c r="J233" s="42">
        <v>114707</v>
      </c>
      <c r="K233" s="42">
        <v>6721.75</v>
      </c>
      <c r="L233" s="42">
        <v>2061.74</v>
      </c>
      <c r="M233" s="42"/>
      <c r="N233" s="53"/>
      <c r="O233" s="42"/>
      <c r="P233" s="74"/>
      <c r="R233" s="72"/>
      <c r="S233" s="211"/>
    </row>
    <row r="234" spans="1:19" ht="7.5" customHeight="1">
      <c r="A234" s="43"/>
      <c r="B234" s="43"/>
      <c r="C234" s="43"/>
      <c r="D234" s="39"/>
      <c r="E234" s="173"/>
      <c r="F234" s="169"/>
      <c r="G234" s="169"/>
      <c r="H234" s="169"/>
      <c r="I234" s="169"/>
      <c r="J234" s="169"/>
      <c r="K234" s="30"/>
      <c r="L234" s="30"/>
      <c r="M234" s="169"/>
      <c r="N234" s="170"/>
      <c r="O234" s="169"/>
      <c r="P234" s="171"/>
      <c r="R234" s="72"/>
      <c r="S234" s="211"/>
    </row>
    <row r="235" spans="1:19" ht="7.5" customHeight="1">
      <c r="A235" s="114">
        <v>4</v>
      </c>
      <c r="B235" s="112" t="s">
        <v>439</v>
      </c>
      <c r="C235" s="38" t="s">
        <v>51</v>
      </c>
      <c r="D235" s="39"/>
      <c r="E235" s="167">
        <v>0.5984</v>
      </c>
      <c r="F235" s="42">
        <v>538560</v>
      </c>
      <c r="G235" s="42">
        <v>427129</v>
      </c>
      <c r="H235" s="42">
        <v>188222</v>
      </c>
      <c r="I235" s="42">
        <v>4734</v>
      </c>
      <c r="J235" s="42">
        <v>130000</v>
      </c>
      <c r="K235" s="42">
        <v>7617.98</v>
      </c>
      <c r="L235" s="42">
        <v>2336.64</v>
      </c>
      <c r="M235" s="42"/>
      <c r="N235" s="53"/>
      <c r="O235" s="42"/>
      <c r="P235" s="74"/>
      <c r="R235" s="72"/>
      <c r="S235" s="211"/>
    </row>
    <row r="236" spans="1:19" ht="7.5" customHeight="1">
      <c r="A236" s="143"/>
      <c r="B236" s="39"/>
      <c r="C236" s="39"/>
      <c r="D236" s="39"/>
      <c r="E236" s="173"/>
      <c r="F236" s="169"/>
      <c r="G236" s="169"/>
      <c r="H236" s="169"/>
      <c r="I236" s="169"/>
      <c r="J236" s="169"/>
      <c r="K236" s="30"/>
      <c r="L236" s="30"/>
      <c r="M236" s="169"/>
      <c r="N236" s="170"/>
      <c r="O236" s="169"/>
      <c r="P236" s="171"/>
      <c r="R236" s="72"/>
      <c r="S236" s="211"/>
    </row>
    <row r="237" spans="1:19" ht="7.5" customHeight="1">
      <c r="A237" s="114">
        <v>4</v>
      </c>
      <c r="B237" s="112" t="s">
        <v>447</v>
      </c>
      <c r="C237" s="39"/>
      <c r="D237" s="39"/>
      <c r="E237" s="167">
        <f>E223+E233+E235</f>
        <v>1.6085</v>
      </c>
      <c r="F237" s="38">
        <f>F223+F230+F235</f>
        <v>1447650</v>
      </c>
      <c r="G237" s="38">
        <f>G223+G230+G235</f>
        <v>1148124</v>
      </c>
      <c r="H237" s="38">
        <f>H223+H230+H235</f>
        <v>505941</v>
      </c>
      <c r="I237" s="38">
        <f>I223+I230+I235</f>
        <v>12724</v>
      </c>
      <c r="J237" s="38">
        <f>J223+J230+J235</f>
        <v>349442</v>
      </c>
      <c r="K237" s="42">
        <f>K223+K233+K235</f>
        <v>20477.14</v>
      </c>
      <c r="L237" s="42">
        <f>L223+L233+L235</f>
        <v>6280.889999999999</v>
      </c>
      <c r="M237" s="42"/>
      <c r="N237" s="53"/>
      <c r="O237" s="53"/>
      <c r="P237" s="74"/>
      <c r="R237" s="72"/>
      <c r="S237" s="211"/>
    </row>
    <row r="238" spans="1:19" ht="7.5" customHeight="1">
      <c r="A238" s="143">
        <v>4</v>
      </c>
      <c r="B238" s="111" t="s">
        <v>437</v>
      </c>
      <c r="C238" s="38"/>
      <c r="D238" s="62" t="s">
        <v>440</v>
      </c>
      <c r="E238" s="241">
        <v>0.402125</v>
      </c>
      <c r="F238" s="42"/>
      <c r="G238" s="42"/>
      <c r="H238" s="42"/>
      <c r="I238" s="42"/>
      <c r="J238" s="42"/>
      <c r="K238" s="42"/>
      <c r="L238" s="42"/>
      <c r="M238" s="42">
        <v>0</v>
      </c>
      <c r="N238" s="129">
        <v>352.2</v>
      </c>
      <c r="O238" s="129">
        <f>E238*O3/100</f>
        <v>122.15367210000001</v>
      </c>
      <c r="P238" s="125">
        <f>N238+O238</f>
        <v>474.3536721</v>
      </c>
      <c r="R238" s="72">
        <v>0</v>
      </c>
      <c r="S238" s="269">
        <v>474.3536721</v>
      </c>
    </row>
    <row r="239" spans="1:19" ht="7.5" customHeight="1">
      <c r="A239" s="114"/>
      <c r="C239" s="38"/>
      <c r="D239" s="39" t="s">
        <v>448</v>
      </c>
      <c r="E239" s="89"/>
      <c r="F239" s="42"/>
      <c r="G239" s="42"/>
      <c r="H239" s="42"/>
      <c r="I239" s="42"/>
      <c r="J239" s="42"/>
      <c r="K239" s="42"/>
      <c r="L239" s="42"/>
      <c r="M239" s="42"/>
      <c r="P239" s="74"/>
      <c r="R239" s="72"/>
      <c r="S239" s="204"/>
    </row>
    <row r="240" spans="1:19" ht="7.5" customHeight="1">
      <c r="A240" s="114"/>
      <c r="C240" s="38"/>
      <c r="D240" s="39"/>
      <c r="E240" s="89"/>
      <c r="F240" s="42"/>
      <c r="G240" s="42"/>
      <c r="H240" s="42"/>
      <c r="I240" s="42"/>
      <c r="J240" s="42"/>
      <c r="K240" s="42"/>
      <c r="L240" s="42"/>
      <c r="M240" s="42"/>
      <c r="N240" s="44"/>
      <c r="O240" s="44"/>
      <c r="P240" s="74"/>
      <c r="R240" s="72"/>
      <c r="S240" s="204"/>
    </row>
    <row r="241" spans="1:19" ht="7.5" customHeight="1">
      <c r="A241" s="143">
        <v>4</v>
      </c>
      <c r="B241" s="111" t="s">
        <v>441</v>
      </c>
      <c r="C241" s="38"/>
      <c r="D241" s="39" t="s">
        <v>175</v>
      </c>
      <c r="E241" s="241">
        <v>0.402125</v>
      </c>
      <c r="F241" s="42"/>
      <c r="G241" s="42"/>
      <c r="H241" s="42"/>
      <c r="I241" s="42"/>
      <c r="J241" s="42"/>
      <c r="K241" s="42"/>
      <c r="L241" s="42"/>
      <c r="M241" s="42">
        <v>0</v>
      </c>
      <c r="N241" s="129">
        <v>352.2</v>
      </c>
      <c r="O241" s="129">
        <v>122.15367210000001</v>
      </c>
      <c r="P241" s="125">
        <v>474.3536721</v>
      </c>
      <c r="R241" s="72">
        <v>0</v>
      </c>
      <c r="S241" s="269">
        <v>474.3536721</v>
      </c>
    </row>
    <row r="242" spans="1:19" ht="7.5" customHeight="1">
      <c r="A242" s="114"/>
      <c r="C242" s="38"/>
      <c r="D242" s="39" t="s">
        <v>449</v>
      </c>
      <c r="E242" s="53"/>
      <c r="F242" s="42"/>
      <c r="G242" s="42"/>
      <c r="H242" s="42"/>
      <c r="I242" s="42"/>
      <c r="J242" s="42"/>
      <c r="K242" s="42"/>
      <c r="L242" s="42"/>
      <c r="M242" s="42"/>
      <c r="P242" s="74"/>
      <c r="R242" s="72"/>
      <c r="S242" s="217"/>
    </row>
    <row r="243" spans="1:19" ht="7.5" customHeight="1">
      <c r="A243" s="114"/>
      <c r="C243" s="38"/>
      <c r="D243" s="39"/>
      <c r="E243" s="53"/>
      <c r="F243" s="42"/>
      <c r="G243" s="42"/>
      <c r="H243" s="42"/>
      <c r="I243" s="42"/>
      <c r="J243" s="42"/>
      <c r="K243" s="42"/>
      <c r="L243" s="42"/>
      <c r="M243" s="42"/>
      <c r="P243" s="74"/>
      <c r="R243" s="72"/>
      <c r="S243" s="217"/>
    </row>
    <row r="244" spans="1:19" ht="7.5" customHeight="1">
      <c r="A244" s="143">
        <v>4</v>
      </c>
      <c r="B244" s="111" t="s">
        <v>443</v>
      </c>
      <c r="C244" s="38"/>
      <c r="D244" s="39" t="s">
        <v>442</v>
      </c>
      <c r="E244" s="149">
        <v>0.402125</v>
      </c>
      <c r="F244" s="42"/>
      <c r="G244" s="42"/>
      <c r="H244" s="42"/>
      <c r="I244" s="42"/>
      <c r="J244" s="42"/>
      <c r="K244" s="42"/>
      <c r="L244" s="42"/>
      <c r="M244" s="42">
        <v>0</v>
      </c>
      <c r="N244" s="129">
        <v>352.2</v>
      </c>
      <c r="O244" s="129">
        <v>122.15367210000001</v>
      </c>
      <c r="P244" s="125">
        <v>474.3536721</v>
      </c>
      <c r="R244" s="72">
        <v>0</v>
      </c>
      <c r="S244" s="269">
        <v>474.3536721</v>
      </c>
    </row>
    <row r="245" spans="1:19" ht="7.5" customHeight="1">
      <c r="A245" s="143"/>
      <c r="B245" s="111"/>
      <c r="C245" s="38"/>
      <c r="D245" s="39"/>
      <c r="E245" s="149"/>
      <c r="F245" s="42"/>
      <c r="G245" s="42"/>
      <c r="H245" s="42"/>
      <c r="I245" s="42"/>
      <c r="J245" s="42"/>
      <c r="K245" s="42"/>
      <c r="L245" s="42"/>
      <c r="M245" s="42"/>
      <c r="P245" s="74"/>
      <c r="R245" s="72"/>
      <c r="S245" s="217"/>
    </row>
    <row r="246" spans="1:19" ht="7.5" customHeight="1">
      <c r="A246" s="143">
        <v>4</v>
      </c>
      <c r="B246" s="111" t="s">
        <v>446</v>
      </c>
      <c r="C246" s="38"/>
      <c r="D246" s="39" t="s">
        <v>444</v>
      </c>
      <c r="E246" s="149">
        <v>0.402125</v>
      </c>
      <c r="F246" s="42"/>
      <c r="G246" s="42"/>
      <c r="H246" s="42"/>
      <c r="I246" s="42"/>
      <c r="J246" s="42"/>
      <c r="K246" s="42"/>
      <c r="L246" s="42"/>
      <c r="M246" s="42">
        <v>0</v>
      </c>
      <c r="N246" s="129">
        <v>352.2</v>
      </c>
      <c r="O246" s="129">
        <v>122.15367210000001</v>
      </c>
      <c r="P246" s="125">
        <v>474.3536721</v>
      </c>
      <c r="R246" s="72">
        <v>0</v>
      </c>
      <c r="S246" s="269">
        <v>474.3536721</v>
      </c>
    </row>
    <row r="247" spans="1:19" ht="7.5" customHeight="1">
      <c r="A247" s="114"/>
      <c r="C247" s="38"/>
      <c r="D247" s="39" t="s">
        <v>445</v>
      </c>
      <c r="E247" s="53"/>
      <c r="F247" s="42"/>
      <c r="G247" s="42"/>
      <c r="H247" s="42"/>
      <c r="I247" s="42"/>
      <c r="J247" s="42"/>
      <c r="K247" s="42"/>
      <c r="L247" s="42"/>
      <c r="M247" s="42"/>
      <c r="N247" s="53"/>
      <c r="O247" s="42"/>
      <c r="P247" s="71"/>
      <c r="Q247" s="98"/>
      <c r="R247" s="198"/>
      <c r="S247" s="206"/>
    </row>
    <row r="248" spans="1:19" ht="7.5" customHeight="1" thickBo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193"/>
      <c r="Q248" s="98"/>
      <c r="R248" s="198"/>
      <c r="S248" s="206"/>
    </row>
    <row r="249" spans="1:19" ht="7.5" customHeight="1" thickBot="1">
      <c r="A249" s="345" t="s">
        <v>0</v>
      </c>
      <c r="B249" s="345"/>
      <c r="C249" s="99" t="s">
        <v>351</v>
      </c>
      <c r="D249" s="99"/>
      <c r="E249" s="187">
        <f>E190+E192+E194+E197+E199+E203+E207+E212+E218++E220+E225+E227+E230+E238+E241+E244+E246</f>
        <v>8.8069</v>
      </c>
      <c r="F249" s="99"/>
      <c r="G249" s="99"/>
      <c r="H249" s="99"/>
      <c r="I249" s="99"/>
      <c r="J249" s="99"/>
      <c r="K249" s="99"/>
      <c r="L249" s="99"/>
      <c r="M249" s="188">
        <v>0</v>
      </c>
      <c r="N249" s="293">
        <f>N190+N192+N194+N197+N199+N200+N203+N207+N212+N218+N220+N225+N227+N230+N238+N241+N244+N246</f>
        <v>7713.413050679999</v>
      </c>
      <c r="O249" s="293">
        <f>O190+O192+O194+O197+O199+O200+O203+O207+O212+O218+O220+O225+O227+O230+O238+O241+O244+O246</f>
        <v>2675.275535760001</v>
      </c>
      <c r="P249" s="294">
        <f>P190+P192+P194+P197+P199+P200+P203+P207+P212+P218+P220+P225+P227+P230+P238+P241+P244+P246</f>
        <v>10388.688586440001</v>
      </c>
      <c r="Q249" s="55"/>
      <c r="R249" s="294">
        <v>10540.19</v>
      </c>
      <c r="S249" s="294">
        <f>S190+S192+S194+S197+S199+S200+S203+S207+S212+S218+S220+S225+S227+S230+S238+S241+S244+S246</f>
        <v>-151.50092088000025</v>
      </c>
    </row>
    <row r="250" spans="1:19" s="98" customFormat="1" ht="7.5" customHeight="1">
      <c r="A250" s="341" t="s">
        <v>350</v>
      </c>
      <c r="B250" s="341"/>
      <c r="C250" s="342"/>
      <c r="D250" s="43"/>
      <c r="E250" s="43"/>
      <c r="F250" s="43"/>
      <c r="G250" s="43"/>
      <c r="H250" s="43"/>
      <c r="I250" s="43"/>
      <c r="J250" s="43"/>
      <c r="K250" s="43"/>
      <c r="L250" s="254"/>
      <c r="M250" s="325" t="s">
        <v>674</v>
      </c>
      <c r="N250" s="314" t="s">
        <v>98</v>
      </c>
      <c r="O250" s="314" t="s">
        <v>97</v>
      </c>
      <c r="P250" s="316" t="s">
        <v>0</v>
      </c>
      <c r="Q250" s="30"/>
      <c r="R250" s="243" t="s">
        <v>673</v>
      </c>
      <c r="S250" s="244" t="s">
        <v>0</v>
      </c>
    </row>
    <row r="251" spans="1:19" s="98" customFormat="1" ht="7.5" customHeight="1">
      <c r="A251" s="343"/>
      <c r="B251" s="343"/>
      <c r="C251" s="344"/>
      <c r="D251" s="329" t="s">
        <v>369</v>
      </c>
      <c r="E251" s="327" t="s">
        <v>513</v>
      </c>
      <c r="F251" s="220" t="s">
        <v>675</v>
      </c>
      <c r="G251" s="219" t="s">
        <v>676</v>
      </c>
      <c r="H251" s="221" t="s">
        <v>677</v>
      </c>
      <c r="I251" s="221" t="s">
        <v>62</v>
      </c>
      <c r="J251" s="221" t="s">
        <v>678</v>
      </c>
      <c r="K251" s="221" t="s">
        <v>679</v>
      </c>
      <c r="L251" s="222" t="s">
        <v>680</v>
      </c>
      <c r="M251" s="326"/>
      <c r="N251" s="315"/>
      <c r="O251" s="315"/>
      <c r="P251" s="315"/>
      <c r="Q251" s="30"/>
      <c r="R251" s="189"/>
      <c r="S251" s="204"/>
    </row>
    <row r="252" spans="1:19" s="98" customFormat="1" ht="7.5" customHeight="1">
      <c r="A252" s="234" t="s">
        <v>12</v>
      </c>
      <c r="B252" s="240" t="s">
        <v>13</v>
      </c>
      <c r="C252" s="242" t="s">
        <v>368</v>
      </c>
      <c r="D252" s="330"/>
      <c r="E252" s="328"/>
      <c r="F252" s="221" t="s">
        <v>0</v>
      </c>
      <c r="G252" s="221" t="s">
        <v>0</v>
      </c>
      <c r="H252" s="221" t="s">
        <v>0</v>
      </c>
      <c r="I252" s="221" t="s">
        <v>0</v>
      </c>
      <c r="J252" s="221" t="s">
        <v>0</v>
      </c>
      <c r="K252" s="221" t="s">
        <v>0</v>
      </c>
      <c r="L252" s="221" t="s">
        <v>0</v>
      </c>
      <c r="M252" s="284">
        <v>2514.32</v>
      </c>
      <c r="N252" s="285">
        <v>87583.54</v>
      </c>
      <c r="O252" s="285">
        <v>30377.04</v>
      </c>
      <c r="P252" s="286">
        <f>N252+O252</f>
        <v>117960.57999999999</v>
      </c>
      <c r="Q252" s="30"/>
      <c r="R252" s="189"/>
      <c r="S252" s="204"/>
    </row>
    <row r="253" spans="1:19" s="98" customFormat="1" ht="7.5" customHeight="1">
      <c r="A253" s="30"/>
      <c r="B253" s="43"/>
      <c r="C253" s="55"/>
      <c r="D253" s="39"/>
      <c r="E253" s="89"/>
      <c r="F253" s="42"/>
      <c r="G253" s="42"/>
      <c r="H253" s="42"/>
      <c r="I253" s="42"/>
      <c r="J253" s="42"/>
      <c r="K253" s="42"/>
      <c r="L253" s="42"/>
      <c r="M253" s="42"/>
      <c r="N253" s="53"/>
      <c r="O253" s="42"/>
      <c r="P253" s="71"/>
      <c r="Q253" s="30"/>
      <c r="R253" s="72"/>
      <c r="S253" s="204"/>
    </row>
    <row r="254" spans="1:19" s="55" customFormat="1" ht="7.5" customHeight="1">
      <c r="A254" s="143">
        <v>5</v>
      </c>
      <c r="B254" s="111">
        <v>1</v>
      </c>
      <c r="C254" s="38" t="s">
        <v>452</v>
      </c>
      <c r="D254" s="47" t="s">
        <v>181</v>
      </c>
      <c r="E254" s="137">
        <v>1.0931</v>
      </c>
      <c r="F254" s="41">
        <v>983790</v>
      </c>
      <c r="G254" s="41">
        <v>780239</v>
      </c>
      <c r="H254" s="42">
        <v>343826</v>
      </c>
      <c r="I254" s="42">
        <v>8646</v>
      </c>
      <c r="J254" s="42">
        <v>237473</v>
      </c>
      <c r="K254" s="42">
        <v>13915.8</v>
      </c>
      <c r="L254" s="41">
        <v>4268.35</v>
      </c>
      <c r="M254" s="41">
        <v>0</v>
      </c>
      <c r="N254" s="119">
        <f>$N$3*E254/100</f>
        <v>957.3756757399999</v>
      </c>
      <c r="O254" s="120">
        <f>$O$3*E254/100</f>
        <v>332.05142423999996</v>
      </c>
      <c r="P254" s="121">
        <f>SUM(N254:O254)</f>
        <v>1289.4270999799999</v>
      </c>
      <c r="Q254" s="30"/>
      <c r="R254" s="72">
        <v>0</v>
      </c>
      <c r="S254" s="269">
        <v>1289.4270999799999</v>
      </c>
    </row>
    <row r="255" spans="1:19" s="55" customFormat="1" ht="7.5" customHeight="1">
      <c r="A255" s="143"/>
      <c r="B255" s="111"/>
      <c r="C255" s="38" t="s">
        <v>450</v>
      </c>
      <c r="D255" s="47" t="s">
        <v>182</v>
      </c>
      <c r="E255" s="137"/>
      <c r="F255" s="41"/>
      <c r="G255" s="41"/>
      <c r="H255" s="42"/>
      <c r="I255" s="42"/>
      <c r="J255" s="42"/>
      <c r="K255" s="42"/>
      <c r="L255" s="41"/>
      <c r="M255" s="41"/>
      <c r="N255" s="44"/>
      <c r="O255" s="41"/>
      <c r="P255" s="74"/>
      <c r="Q255" s="30"/>
      <c r="R255" s="72"/>
      <c r="S255" s="211"/>
    </row>
    <row r="256" spans="1:19" ht="7.5" customHeight="1">
      <c r="A256" s="143"/>
      <c r="B256" s="111"/>
      <c r="C256" s="38" t="s">
        <v>451</v>
      </c>
      <c r="D256" s="47"/>
      <c r="E256" s="137"/>
      <c r="F256" s="41"/>
      <c r="G256" s="41"/>
      <c r="H256" s="42"/>
      <c r="I256" s="42"/>
      <c r="J256" s="42"/>
      <c r="K256" s="42"/>
      <c r="L256" s="41"/>
      <c r="M256" s="41"/>
      <c r="N256" s="44"/>
      <c r="O256" s="41"/>
      <c r="P256" s="74"/>
      <c r="R256" s="72"/>
      <c r="S256" s="211"/>
    </row>
    <row r="257" spans="1:19" ht="7.5" customHeight="1">
      <c r="A257" s="143"/>
      <c r="B257" s="111"/>
      <c r="C257" s="38"/>
      <c r="D257" s="47"/>
      <c r="E257" s="137"/>
      <c r="F257" s="41"/>
      <c r="G257" s="41"/>
      <c r="H257" s="42"/>
      <c r="I257" s="42"/>
      <c r="J257" s="42"/>
      <c r="K257" s="42"/>
      <c r="L257" s="41"/>
      <c r="M257" s="41"/>
      <c r="N257" s="44"/>
      <c r="O257" s="41"/>
      <c r="P257" s="74"/>
      <c r="R257" s="72"/>
      <c r="S257" s="211"/>
    </row>
    <row r="258" spans="1:19" ht="7.5" customHeight="1">
      <c r="A258" s="143">
        <v>5</v>
      </c>
      <c r="B258" s="111">
        <v>2</v>
      </c>
      <c r="C258" s="38" t="s">
        <v>4</v>
      </c>
      <c r="D258" s="39" t="s">
        <v>183</v>
      </c>
      <c r="E258" s="137">
        <v>0.6402</v>
      </c>
      <c r="F258" s="41">
        <v>576180</v>
      </c>
      <c r="G258" s="41">
        <v>456965</v>
      </c>
      <c r="H258" s="42">
        <v>201370</v>
      </c>
      <c r="I258" s="42">
        <v>5065</v>
      </c>
      <c r="J258" s="42">
        <v>139082</v>
      </c>
      <c r="K258" s="42">
        <v>8150.12</v>
      </c>
      <c r="L258" s="41">
        <v>2499.86</v>
      </c>
      <c r="M258" s="41">
        <v>0</v>
      </c>
      <c r="N258" s="119">
        <f>$N$3*E258/100</f>
        <v>560.70982308</v>
      </c>
      <c r="O258" s="120">
        <f>$O$3*E258/100</f>
        <v>194.47381008</v>
      </c>
      <c r="P258" s="121">
        <f>SUM(N258:O258)</f>
        <v>755.18363316</v>
      </c>
      <c r="R258" s="72">
        <v>0</v>
      </c>
      <c r="S258" s="269">
        <v>755.18363316</v>
      </c>
    </row>
    <row r="259" spans="1:19" ht="7.5" customHeight="1">
      <c r="A259" s="143"/>
      <c r="B259" s="111"/>
      <c r="C259" s="38"/>
      <c r="D259" s="39"/>
      <c r="E259" s="137"/>
      <c r="F259" s="41"/>
      <c r="G259" s="41"/>
      <c r="H259" s="42"/>
      <c r="I259" s="42"/>
      <c r="J259" s="42"/>
      <c r="K259" s="42"/>
      <c r="L259" s="41"/>
      <c r="M259" s="41"/>
      <c r="N259" s="44"/>
      <c r="O259" s="41"/>
      <c r="P259" s="74"/>
      <c r="R259" s="72"/>
      <c r="S259" s="211"/>
    </row>
    <row r="260" spans="1:19" ht="7.5" customHeight="1">
      <c r="A260" s="143">
        <v>5</v>
      </c>
      <c r="B260" s="111">
        <v>3</v>
      </c>
      <c r="C260" s="38" t="s">
        <v>3</v>
      </c>
      <c r="D260" s="39" t="s">
        <v>184</v>
      </c>
      <c r="E260" s="137">
        <v>0.8415</v>
      </c>
      <c r="F260" s="41">
        <v>757350</v>
      </c>
      <c r="G260" s="41">
        <v>600650</v>
      </c>
      <c r="H260" s="42">
        <v>264687</v>
      </c>
      <c r="I260" s="42">
        <v>6656</v>
      </c>
      <c r="J260" s="42">
        <v>182814</v>
      </c>
      <c r="K260" s="42">
        <v>10712.79</v>
      </c>
      <c r="L260" s="41">
        <v>3285.9</v>
      </c>
      <c r="M260" s="41">
        <v>0</v>
      </c>
      <c r="N260" s="119">
        <f>$N$3*E260/100</f>
        <v>737.0154891</v>
      </c>
      <c r="O260" s="120">
        <f>$O$3*E260/100</f>
        <v>255.62279160000003</v>
      </c>
      <c r="P260" s="121">
        <f>SUM(N260:O260)</f>
        <v>992.6382807</v>
      </c>
      <c r="R260" s="72">
        <v>0</v>
      </c>
      <c r="S260" s="269">
        <v>992.6382807</v>
      </c>
    </row>
    <row r="261" spans="1:19" ht="7.5" customHeight="1">
      <c r="A261" s="143"/>
      <c r="B261" s="111"/>
      <c r="C261" s="38"/>
      <c r="D261" s="39"/>
      <c r="E261" s="137"/>
      <c r="F261" s="41"/>
      <c r="G261" s="41"/>
      <c r="H261" s="42"/>
      <c r="I261" s="42"/>
      <c r="J261" s="42"/>
      <c r="K261" s="42"/>
      <c r="L261" s="41"/>
      <c r="M261" s="41"/>
      <c r="N261" s="44"/>
      <c r="O261" s="41"/>
      <c r="P261" s="74"/>
      <c r="R261" s="72"/>
      <c r="S261" s="211"/>
    </row>
    <row r="262" spans="1:19" ht="7.5" customHeight="1">
      <c r="A262" s="143">
        <v>5</v>
      </c>
      <c r="B262" s="111" t="s">
        <v>422</v>
      </c>
      <c r="C262" s="38" t="s">
        <v>52</v>
      </c>
      <c r="D262" s="39" t="s">
        <v>185</v>
      </c>
      <c r="E262" s="137">
        <v>0.6788</v>
      </c>
      <c r="F262" s="41">
        <v>610920</v>
      </c>
      <c r="G262" s="41">
        <v>484517</v>
      </c>
      <c r="H262" s="42">
        <v>213511</v>
      </c>
      <c r="I262" s="42">
        <v>5369</v>
      </c>
      <c r="J262" s="42">
        <v>147468</v>
      </c>
      <c r="K262" s="42">
        <v>8641.52</v>
      </c>
      <c r="L262" s="41">
        <v>2650.59</v>
      </c>
      <c r="M262" s="41">
        <v>0</v>
      </c>
      <c r="N262" s="119">
        <f>$N$3*E262/100</f>
        <v>594.51706952</v>
      </c>
      <c r="O262" s="120">
        <f>$O$3*E262/100</f>
        <v>206.19934752</v>
      </c>
      <c r="P262" s="121">
        <f>SUM(N262:O262)</f>
        <v>800.7164170399999</v>
      </c>
      <c r="R262" s="72">
        <v>0</v>
      </c>
      <c r="S262" s="269">
        <v>800.7164170399999</v>
      </c>
    </row>
    <row r="263" spans="1:19" ht="7.5" customHeight="1">
      <c r="A263" s="143"/>
      <c r="B263" s="111"/>
      <c r="C263" s="38"/>
      <c r="D263" s="39"/>
      <c r="E263" s="137"/>
      <c r="F263" s="41"/>
      <c r="G263" s="41"/>
      <c r="H263" s="42"/>
      <c r="I263" s="42"/>
      <c r="J263" s="42"/>
      <c r="K263" s="42"/>
      <c r="L263" s="44"/>
      <c r="M263" s="44"/>
      <c r="N263" s="41"/>
      <c r="O263" s="44"/>
      <c r="P263" s="74"/>
      <c r="R263" s="72"/>
      <c r="S263" s="211"/>
    </row>
    <row r="264" spans="1:19" ht="7.5" customHeight="1">
      <c r="A264" s="143">
        <v>5</v>
      </c>
      <c r="B264" s="111" t="s">
        <v>454</v>
      </c>
      <c r="C264" s="38" t="s">
        <v>46</v>
      </c>
      <c r="D264" s="39" t="s">
        <v>186</v>
      </c>
      <c r="E264" s="137">
        <v>0.5341</v>
      </c>
      <c r="F264" s="41">
        <v>480690</v>
      </c>
      <c r="G264" s="41">
        <v>381233</v>
      </c>
      <c r="H264" s="42">
        <v>167997</v>
      </c>
      <c r="I264" s="42">
        <v>4225</v>
      </c>
      <c r="J264" s="42">
        <v>116032</v>
      </c>
      <c r="K264" s="42">
        <v>6799.4</v>
      </c>
      <c r="L264" s="41">
        <v>2085.56</v>
      </c>
      <c r="M264" s="41">
        <v>0</v>
      </c>
      <c r="N264" s="119">
        <f>$N$3*E264/100</f>
        <v>467.78368714</v>
      </c>
      <c r="O264" s="120">
        <f>$O$3*E264/100</f>
        <v>162.24377064</v>
      </c>
      <c r="P264" s="121">
        <f>SUM(N264:O264)</f>
        <v>630.02745778</v>
      </c>
      <c r="R264" s="72">
        <v>0</v>
      </c>
      <c r="S264" s="269">
        <v>630.02745778</v>
      </c>
    </row>
    <row r="265" spans="1:19" ht="7.5" customHeight="1">
      <c r="A265" s="143"/>
      <c r="B265" s="111"/>
      <c r="C265" s="38" t="s">
        <v>72</v>
      </c>
      <c r="D265" s="39" t="s">
        <v>187</v>
      </c>
      <c r="E265" s="137"/>
      <c r="F265" s="41"/>
      <c r="G265" s="41"/>
      <c r="H265" s="42"/>
      <c r="I265" s="42"/>
      <c r="J265" s="42"/>
      <c r="K265" s="42"/>
      <c r="L265" s="41"/>
      <c r="M265" s="41"/>
      <c r="N265" s="44"/>
      <c r="O265" s="41"/>
      <c r="P265" s="74"/>
      <c r="R265" s="72"/>
      <c r="S265" s="211"/>
    </row>
    <row r="266" spans="1:19" ht="7.5" customHeight="1">
      <c r="A266" s="143"/>
      <c r="B266" s="111"/>
      <c r="C266" s="38" t="s">
        <v>120</v>
      </c>
      <c r="D266" s="39"/>
      <c r="E266" s="137"/>
      <c r="F266" s="41"/>
      <c r="G266" s="41"/>
      <c r="H266" s="42"/>
      <c r="I266" s="42"/>
      <c r="J266" s="42"/>
      <c r="K266" s="42"/>
      <c r="L266" s="41"/>
      <c r="M266" s="41"/>
      <c r="N266" s="44"/>
      <c r="O266" s="41"/>
      <c r="P266" s="74"/>
      <c r="R266" s="72"/>
      <c r="S266" s="211"/>
    </row>
    <row r="267" spans="1:19" ht="7.5" customHeight="1">
      <c r="A267" s="143">
        <v>5</v>
      </c>
      <c r="B267" s="111" t="s">
        <v>453</v>
      </c>
      <c r="C267" s="38" t="s">
        <v>695</v>
      </c>
      <c r="D267" s="39" t="s">
        <v>188</v>
      </c>
      <c r="E267" s="137">
        <v>0.6788</v>
      </c>
      <c r="F267" s="41">
        <v>610920</v>
      </c>
      <c r="G267" s="41">
        <v>484517</v>
      </c>
      <c r="H267" s="42">
        <v>213511</v>
      </c>
      <c r="I267" s="42">
        <v>5369</v>
      </c>
      <c r="J267" s="42">
        <v>147468</v>
      </c>
      <c r="K267" s="42">
        <v>8641.52</v>
      </c>
      <c r="L267" s="41">
        <v>2650.59</v>
      </c>
      <c r="M267" s="41">
        <v>0</v>
      </c>
      <c r="N267" s="119">
        <f>$N$3*E267/100</f>
        <v>594.51706952</v>
      </c>
      <c r="O267" s="120">
        <f>$O$3*E267/100</f>
        <v>206.19934752</v>
      </c>
      <c r="P267" s="121">
        <f>SUM(N267:O267)</f>
        <v>800.7164170399999</v>
      </c>
      <c r="R267" s="72">
        <v>0</v>
      </c>
      <c r="S267" s="269">
        <v>800.7164170399999</v>
      </c>
    </row>
    <row r="268" spans="1:19" ht="7.5" customHeight="1">
      <c r="A268" s="143"/>
      <c r="B268" s="111"/>
      <c r="C268" s="38" t="s">
        <v>75</v>
      </c>
      <c r="D268" s="39" t="s">
        <v>189</v>
      </c>
      <c r="E268" s="137"/>
      <c r="F268" s="41"/>
      <c r="G268" s="41"/>
      <c r="H268" s="42"/>
      <c r="I268" s="42"/>
      <c r="J268" s="42"/>
      <c r="K268" s="42"/>
      <c r="L268" s="41"/>
      <c r="M268" s="41"/>
      <c r="N268" s="44"/>
      <c r="O268" s="41"/>
      <c r="P268" s="74"/>
      <c r="R268" s="72"/>
      <c r="S268" s="211"/>
    </row>
    <row r="269" spans="1:19" ht="7.5" customHeight="1">
      <c r="A269" s="143"/>
      <c r="B269" s="111"/>
      <c r="C269" s="38"/>
      <c r="D269" s="39"/>
      <c r="E269" s="137"/>
      <c r="F269" s="41"/>
      <c r="G269" s="41"/>
      <c r="H269" s="42"/>
      <c r="I269" s="42"/>
      <c r="J269" s="42"/>
      <c r="K269" s="42"/>
      <c r="L269" s="41"/>
      <c r="M269" s="41"/>
      <c r="N269" s="44"/>
      <c r="O269" s="41"/>
      <c r="P269" s="74"/>
      <c r="R269" s="72"/>
      <c r="S269" s="211"/>
    </row>
    <row r="270" spans="1:19" ht="7.5" customHeight="1">
      <c r="A270" s="143">
        <v>5</v>
      </c>
      <c r="B270" s="111" t="s">
        <v>455</v>
      </c>
      <c r="C270" s="38" t="s">
        <v>456</v>
      </c>
      <c r="D270" s="39" t="s">
        <v>190</v>
      </c>
      <c r="E270" s="137">
        <v>0.5341</v>
      </c>
      <c r="F270" s="41">
        <v>480690</v>
      </c>
      <c r="G270" s="41">
        <v>381233</v>
      </c>
      <c r="H270" s="42">
        <v>167997</v>
      </c>
      <c r="I270" s="42">
        <v>4225</v>
      </c>
      <c r="J270" s="42">
        <v>116032</v>
      </c>
      <c r="K270" s="42">
        <v>6799.4</v>
      </c>
      <c r="L270" s="41">
        <v>2085.56</v>
      </c>
      <c r="M270" s="41">
        <v>0</v>
      </c>
      <c r="N270" s="119">
        <f>$N$3*E270/100</f>
        <v>467.78368714</v>
      </c>
      <c r="O270" s="120">
        <f>$O$3*E270/100</f>
        <v>162.24377064</v>
      </c>
      <c r="P270" s="121">
        <f>SUM(N270:O270)</f>
        <v>630.02745778</v>
      </c>
      <c r="R270" s="72">
        <v>0</v>
      </c>
      <c r="S270" s="269">
        <v>630.02745778</v>
      </c>
    </row>
    <row r="271" spans="1:19" ht="7.5" customHeight="1">
      <c r="A271" s="143"/>
      <c r="B271" s="111"/>
      <c r="C271" s="38"/>
      <c r="D271" s="39" t="s">
        <v>191</v>
      </c>
      <c r="E271" s="137"/>
      <c r="F271" s="41"/>
      <c r="G271" s="41"/>
      <c r="H271" s="42"/>
      <c r="I271" s="42"/>
      <c r="J271" s="42"/>
      <c r="K271" s="42"/>
      <c r="L271" s="41"/>
      <c r="M271" s="41"/>
      <c r="N271" s="44"/>
      <c r="O271" s="41"/>
      <c r="P271" s="74"/>
      <c r="R271" s="72"/>
      <c r="S271" s="211"/>
    </row>
    <row r="272" spans="1:19" ht="7.5" customHeight="1">
      <c r="A272" s="143"/>
      <c r="B272" s="111"/>
      <c r="C272" s="38"/>
      <c r="D272" s="39"/>
      <c r="E272" s="137"/>
      <c r="F272" s="41"/>
      <c r="G272" s="41"/>
      <c r="H272" s="42"/>
      <c r="I272" s="42"/>
      <c r="J272" s="42"/>
      <c r="K272" s="42"/>
      <c r="L272" s="41"/>
      <c r="M272" s="41"/>
      <c r="N272" s="44"/>
      <c r="O272" s="41"/>
      <c r="P272" s="74"/>
      <c r="R272" s="72"/>
      <c r="S272" s="211"/>
    </row>
    <row r="273" spans="1:19" ht="7.5" customHeight="1">
      <c r="A273" s="143">
        <v>5</v>
      </c>
      <c r="B273" s="111" t="s">
        <v>457</v>
      </c>
      <c r="C273" s="38" t="s">
        <v>54</v>
      </c>
      <c r="D273" s="39" t="s">
        <v>192</v>
      </c>
      <c r="E273" s="137">
        <v>0.5341</v>
      </c>
      <c r="F273" s="41">
        <v>480690</v>
      </c>
      <c r="G273" s="41">
        <v>381233</v>
      </c>
      <c r="H273" s="42">
        <v>167997</v>
      </c>
      <c r="I273" s="42">
        <v>4225</v>
      </c>
      <c r="J273" s="42">
        <v>116032</v>
      </c>
      <c r="K273" s="42"/>
      <c r="L273" s="41"/>
      <c r="M273" s="41">
        <v>0</v>
      </c>
      <c r="N273" s="119">
        <f>$N$3*E273/100</f>
        <v>467.78368714</v>
      </c>
      <c r="O273" s="120">
        <f>$O$3*E273/100</f>
        <v>162.24377064</v>
      </c>
      <c r="P273" s="121">
        <f>SUM(N273:O273)</f>
        <v>630.02745778</v>
      </c>
      <c r="R273" s="72">
        <v>0</v>
      </c>
      <c r="S273" s="269">
        <v>630.02745778</v>
      </c>
    </row>
    <row r="274" spans="1:19" ht="7.5" customHeight="1">
      <c r="A274" s="143"/>
      <c r="B274" s="111"/>
      <c r="C274" s="38" t="s">
        <v>76</v>
      </c>
      <c r="D274" s="39"/>
      <c r="E274" s="137"/>
      <c r="F274" s="41"/>
      <c r="G274" s="41"/>
      <c r="H274" s="42"/>
      <c r="I274" s="42"/>
      <c r="J274" s="42"/>
      <c r="K274" s="42">
        <v>6799.4</v>
      </c>
      <c r="L274" s="41">
        <v>2085.56</v>
      </c>
      <c r="M274" s="41"/>
      <c r="N274" s="44"/>
      <c r="O274" s="41"/>
      <c r="P274" s="74"/>
      <c r="R274" s="72"/>
      <c r="S274" s="211"/>
    </row>
    <row r="275" spans="1:19" ht="7.5" customHeight="1">
      <c r="A275" s="143"/>
      <c r="B275" s="111"/>
      <c r="C275" s="38"/>
      <c r="D275" s="39"/>
      <c r="E275" s="137"/>
      <c r="F275" s="41"/>
      <c r="G275" s="41"/>
      <c r="H275" s="42"/>
      <c r="I275" s="42"/>
      <c r="J275" s="42"/>
      <c r="K275" s="42"/>
      <c r="L275" s="41"/>
      <c r="M275" s="41"/>
      <c r="N275" s="44"/>
      <c r="O275" s="41"/>
      <c r="P275" s="74"/>
      <c r="R275" s="72"/>
      <c r="S275" s="211"/>
    </row>
    <row r="276" spans="1:19" ht="7.5" customHeight="1">
      <c r="A276" s="143">
        <v>5</v>
      </c>
      <c r="B276" s="111" t="s">
        <v>458</v>
      </c>
      <c r="C276" s="38" t="s">
        <v>696</v>
      </c>
      <c r="D276" s="39" t="s">
        <v>193</v>
      </c>
      <c r="E276" s="137">
        <v>0.6788</v>
      </c>
      <c r="F276" s="41">
        <v>610920</v>
      </c>
      <c r="G276" s="41">
        <v>484517</v>
      </c>
      <c r="H276" s="42">
        <v>213511</v>
      </c>
      <c r="I276" s="42">
        <v>5369</v>
      </c>
      <c r="J276" s="42">
        <v>147468</v>
      </c>
      <c r="K276" s="42">
        <v>8641.52</v>
      </c>
      <c r="L276" s="41">
        <v>2650.59</v>
      </c>
      <c r="M276" s="41">
        <v>0</v>
      </c>
      <c r="N276" s="119">
        <f>$N$3*E276/100</f>
        <v>594.51706952</v>
      </c>
      <c r="O276" s="120">
        <f>$O$3*E276/100</f>
        <v>206.19934752</v>
      </c>
      <c r="P276" s="121">
        <f>SUM(N276:O276)</f>
        <v>800.7164170399999</v>
      </c>
      <c r="R276" s="72">
        <v>0</v>
      </c>
      <c r="S276" s="269">
        <v>800.7164170399999</v>
      </c>
    </row>
    <row r="277" spans="1:19" ht="7.5" customHeight="1">
      <c r="A277" s="143"/>
      <c r="B277" s="111"/>
      <c r="C277" s="38" t="s">
        <v>77</v>
      </c>
      <c r="D277" s="39" t="s">
        <v>194</v>
      </c>
      <c r="E277" s="137"/>
      <c r="F277" s="41"/>
      <c r="G277" s="41"/>
      <c r="H277" s="42"/>
      <c r="I277" s="42"/>
      <c r="J277" s="42"/>
      <c r="K277" s="42"/>
      <c r="L277" s="41"/>
      <c r="M277" s="41"/>
      <c r="N277" s="44"/>
      <c r="O277" s="41"/>
      <c r="P277" s="74"/>
      <c r="R277" s="72"/>
      <c r="S277" s="211"/>
    </row>
    <row r="278" spans="1:19" ht="7.5" customHeight="1">
      <c r="A278" s="143"/>
      <c r="B278" s="111"/>
      <c r="C278" s="38"/>
      <c r="D278" s="39"/>
      <c r="E278" s="137"/>
      <c r="F278" s="41"/>
      <c r="G278" s="41"/>
      <c r="H278" s="42"/>
      <c r="I278" s="42"/>
      <c r="J278" s="42"/>
      <c r="K278" s="42"/>
      <c r="L278" s="41"/>
      <c r="M278" s="41"/>
      <c r="N278" s="44"/>
      <c r="O278" s="41"/>
      <c r="P278" s="74"/>
      <c r="R278" s="72"/>
      <c r="S278" s="211"/>
    </row>
    <row r="279" spans="1:19" ht="7.5" customHeight="1">
      <c r="A279" s="143">
        <v>5</v>
      </c>
      <c r="B279" s="111" t="s">
        <v>459</v>
      </c>
      <c r="C279" s="38" t="s">
        <v>53</v>
      </c>
      <c r="D279" s="39" t="s">
        <v>195</v>
      </c>
      <c r="E279" s="137">
        <v>0.8145</v>
      </c>
      <c r="F279" s="41">
        <v>733050</v>
      </c>
      <c r="G279" s="41">
        <v>581378</v>
      </c>
      <c r="H279" s="42">
        <v>256194</v>
      </c>
      <c r="I279" s="42">
        <v>6443</v>
      </c>
      <c r="J279" s="42">
        <v>176948</v>
      </c>
      <c r="K279" s="42">
        <v>10369.06</v>
      </c>
      <c r="L279" s="41">
        <v>3180.47</v>
      </c>
      <c r="M279" s="41">
        <v>0</v>
      </c>
      <c r="N279" s="119">
        <f>$N$3*E279/100</f>
        <v>713.3679333</v>
      </c>
      <c r="O279" s="120">
        <f>$O$3*E279/100</f>
        <v>247.4209908</v>
      </c>
      <c r="P279" s="121">
        <f>SUM(N279:O279)</f>
        <v>960.7889241</v>
      </c>
      <c r="R279" s="72">
        <v>0</v>
      </c>
      <c r="S279" s="269">
        <v>960.7889241</v>
      </c>
    </row>
    <row r="280" spans="1:19" ht="7.5" customHeight="1">
      <c r="A280" s="143"/>
      <c r="B280" s="111"/>
      <c r="C280" s="38" t="s">
        <v>78</v>
      </c>
      <c r="D280" s="39" t="s">
        <v>196</v>
      </c>
      <c r="E280" s="137"/>
      <c r="F280" s="41"/>
      <c r="G280" s="41"/>
      <c r="H280" s="42"/>
      <c r="I280" s="42"/>
      <c r="J280" s="42"/>
      <c r="K280" s="42"/>
      <c r="L280" s="41"/>
      <c r="M280" s="41"/>
      <c r="N280" s="44"/>
      <c r="O280" s="41"/>
      <c r="P280" s="74"/>
      <c r="R280" s="72"/>
      <c r="S280" s="211"/>
    </row>
    <row r="281" spans="1:19" ht="7.5" customHeight="1">
      <c r="A281" s="143"/>
      <c r="B281" s="111"/>
      <c r="C281" s="38"/>
      <c r="D281" s="39"/>
      <c r="E281" s="137"/>
      <c r="F281" s="41"/>
      <c r="G281" s="41"/>
      <c r="H281" s="42"/>
      <c r="I281" s="42"/>
      <c r="J281" s="42"/>
      <c r="K281" s="42"/>
      <c r="L281" s="41"/>
      <c r="M281" s="41"/>
      <c r="N281" s="44"/>
      <c r="O281" s="41"/>
      <c r="P281" s="74"/>
      <c r="R281" s="72"/>
      <c r="S281" s="211"/>
    </row>
    <row r="282" spans="1:19" ht="7.5" customHeight="1">
      <c r="A282" s="114">
        <v>5</v>
      </c>
      <c r="B282" s="112" t="s">
        <v>461</v>
      </c>
      <c r="C282" s="38" t="s">
        <v>464</v>
      </c>
      <c r="D282" s="39"/>
      <c r="E282" s="135">
        <v>0.5341</v>
      </c>
      <c r="F282" s="41">
        <v>480690</v>
      </c>
      <c r="G282" s="41">
        <v>381233</v>
      </c>
      <c r="H282" s="42">
        <v>167997</v>
      </c>
      <c r="I282" s="42">
        <v>4225</v>
      </c>
      <c r="J282" s="42">
        <v>116032</v>
      </c>
      <c r="K282" s="42"/>
      <c r="L282" s="41"/>
      <c r="M282" s="41"/>
      <c r="N282" s="44"/>
      <c r="O282" s="41"/>
      <c r="P282" s="74"/>
      <c r="R282" s="72"/>
      <c r="S282" s="211"/>
    </row>
    <row r="283" spans="1:19" ht="7.5" customHeight="1">
      <c r="A283" s="114">
        <v>5</v>
      </c>
      <c r="B283" s="112" t="s">
        <v>462</v>
      </c>
      <c r="C283" s="38" t="s">
        <v>463</v>
      </c>
      <c r="D283" s="39"/>
      <c r="E283" s="135">
        <v>0.6409</v>
      </c>
      <c r="F283" s="41">
        <v>576810</v>
      </c>
      <c r="G283" s="41">
        <v>457465</v>
      </c>
      <c r="H283" s="42">
        <v>201590</v>
      </c>
      <c r="I283" s="42">
        <v>5070</v>
      </c>
      <c r="J283" s="42">
        <v>139233</v>
      </c>
      <c r="K283" s="42"/>
      <c r="L283" s="41"/>
      <c r="M283" s="41"/>
      <c r="N283" s="44"/>
      <c r="O283" s="41"/>
      <c r="P283" s="74"/>
      <c r="R283" s="72"/>
      <c r="S283" s="211"/>
    </row>
    <row r="284" spans="1:19" ht="7.5" customHeight="1">
      <c r="A284" s="114"/>
      <c r="C284" s="38"/>
      <c r="D284" s="39"/>
      <c r="E284" s="135"/>
      <c r="F284" s="41"/>
      <c r="G284" s="41"/>
      <c r="H284" s="42"/>
      <c r="I284" s="42"/>
      <c r="J284" s="42"/>
      <c r="K284" s="42"/>
      <c r="L284" s="41"/>
      <c r="M284" s="41"/>
      <c r="N284" s="44"/>
      <c r="O284" s="41"/>
      <c r="P284" s="74"/>
      <c r="R284" s="72"/>
      <c r="S284" s="211"/>
    </row>
    <row r="285" spans="1:19" ht="7.5" customHeight="1">
      <c r="A285" s="236">
        <v>5</v>
      </c>
      <c r="B285" s="231" t="s">
        <v>460</v>
      </c>
      <c r="C285" s="38" t="s">
        <v>79</v>
      </c>
      <c r="D285" s="39" t="s">
        <v>197</v>
      </c>
      <c r="E285" s="137">
        <v>1.175</v>
      </c>
      <c r="F285" s="41"/>
      <c r="G285" s="41"/>
      <c r="H285" s="42"/>
      <c r="I285" s="42"/>
      <c r="J285" s="42"/>
      <c r="K285" s="42">
        <v>14958.44</v>
      </c>
      <c r="L285" s="41">
        <v>4588.15</v>
      </c>
      <c r="M285" s="41">
        <v>0</v>
      </c>
      <c r="N285" s="119">
        <f>SUM(N282:N285)</f>
        <v>1029.106595</v>
      </c>
      <c r="O285" s="120">
        <f>E285*O3/100</f>
        <v>356.93022</v>
      </c>
      <c r="P285" s="121">
        <f>SUM(N285:O285)</f>
        <v>1386.036815</v>
      </c>
      <c r="R285" s="72">
        <v>0</v>
      </c>
      <c r="S285" s="269">
        <v>1386.036815</v>
      </c>
    </row>
    <row r="286" spans="1:19" ht="7.5" customHeight="1">
      <c r="A286" s="143"/>
      <c r="B286" s="111"/>
      <c r="C286" s="38" t="s">
        <v>80</v>
      </c>
      <c r="D286" s="39" t="s">
        <v>198</v>
      </c>
      <c r="E286" s="137"/>
      <c r="F286" s="30"/>
      <c r="G286" s="30"/>
      <c r="H286" s="30"/>
      <c r="I286" s="30"/>
      <c r="J286" s="30"/>
      <c r="K286" s="42"/>
      <c r="L286" s="41"/>
      <c r="M286" s="41"/>
      <c r="N286" s="30"/>
      <c r="O286" s="30"/>
      <c r="P286" s="189"/>
      <c r="R286" s="72"/>
      <c r="S286" s="211"/>
    </row>
    <row r="287" spans="1:19" ht="7.5" customHeight="1">
      <c r="A287" s="143"/>
      <c r="B287" s="111"/>
      <c r="C287" s="38"/>
      <c r="D287" s="43"/>
      <c r="E287" s="137"/>
      <c r="F287" s="41"/>
      <c r="G287" s="41"/>
      <c r="H287" s="42"/>
      <c r="I287" s="42"/>
      <c r="J287" s="42"/>
      <c r="K287" s="42"/>
      <c r="L287" s="41"/>
      <c r="M287" s="41"/>
      <c r="N287" s="44"/>
      <c r="O287" s="41"/>
      <c r="P287" s="74"/>
      <c r="R287" s="72"/>
      <c r="S287" s="211"/>
    </row>
    <row r="288" spans="1:19" ht="7.5" customHeight="1">
      <c r="A288" s="114">
        <v>5</v>
      </c>
      <c r="B288" s="112">
        <v>5</v>
      </c>
      <c r="C288" s="38" t="s">
        <v>5</v>
      </c>
      <c r="D288" s="39"/>
      <c r="E288" s="135">
        <v>0.8402</v>
      </c>
      <c r="F288" s="41">
        <v>756180</v>
      </c>
      <c r="G288" s="41">
        <v>599722</v>
      </c>
      <c r="H288" s="42">
        <v>264278</v>
      </c>
      <c r="I288" s="42">
        <v>6646</v>
      </c>
      <c r="J288" s="42">
        <v>182531</v>
      </c>
      <c r="K288" s="42"/>
      <c r="L288" s="41"/>
      <c r="M288" s="41"/>
      <c r="P288" s="74"/>
      <c r="R288" s="72"/>
      <c r="S288" s="211"/>
    </row>
    <row r="289" spans="1:19" ht="7.5" customHeight="1">
      <c r="A289" s="143">
        <v>5</v>
      </c>
      <c r="B289" s="111" t="s">
        <v>383</v>
      </c>
      <c r="C289" s="38"/>
      <c r="D289" s="39" t="s">
        <v>199</v>
      </c>
      <c r="E289" s="137">
        <v>0.4767</v>
      </c>
      <c r="F289" s="41"/>
      <c r="G289" s="41"/>
      <c r="H289" s="42"/>
      <c r="I289" s="42"/>
      <c r="J289" s="42"/>
      <c r="K289" s="42">
        <v>6068.67</v>
      </c>
      <c r="L289" s="41">
        <v>1861.42</v>
      </c>
      <c r="M289" s="41">
        <v>0</v>
      </c>
      <c r="N289" s="119">
        <f>E289*N3/100</f>
        <v>417.51073518</v>
      </c>
      <c r="O289" s="120">
        <f>E289*O3/100</f>
        <v>144.80734968000002</v>
      </c>
      <c r="P289" s="121">
        <f>SUM(N289:O289)</f>
        <v>562.31808486</v>
      </c>
      <c r="R289" s="72">
        <v>0</v>
      </c>
      <c r="S289" s="269">
        <v>562.317996918142</v>
      </c>
    </row>
    <row r="290" spans="1:19" ht="7.5" customHeight="1">
      <c r="A290" s="143"/>
      <c r="B290" s="111"/>
      <c r="C290" s="38"/>
      <c r="D290" s="39"/>
      <c r="E290" s="137"/>
      <c r="F290" s="41"/>
      <c r="G290" s="41"/>
      <c r="H290" s="42"/>
      <c r="I290" s="42"/>
      <c r="J290" s="42"/>
      <c r="K290" s="42"/>
      <c r="L290" s="41"/>
      <c r="M290" s="41"/>
      <c r="N290" s="44"/>
      <c r="O290" s="41"/>
      <c r="P290" s="74"/>
      <c r="R290" s="72"/>
      <c r="S290" s="211"/>
    </row>
    <row r="291" spans="1:19" ht="7.5" customHeight="1">
      <c r="A291" s="143">
        <v>5</v>
      </c>
      <c r="B291" s="111" t="s">
        <v>384</v>
      </c>
      <c r="C291" s="38"/>
      <c r="D291" s="39" t="s">
        <v>200</v>
      </c>
      <c r="E291" s="137">
        <v>0.3635</v>
      </c>
      <c r="F291" s="41"/>
      <c r="G291" s="41"/>
      <c r="H291" s="42"/>
      <c r="I291" s="42"/>
      <c r="J291" s="42"/>
      <c r="K291" s="42">
        <v>4627.57</v>
      </c>
      <c r="L291" s="41">
        <v>1419.4</v>
      </c>
      <c r="M291" s="41">
        <v>0</v>
      </c>
      <c r="N291" s="119">
        <f>N3*E291/100</f>
        <v>318.36616789999994</v>
      </c>
      <c r="O291" s="119">
        <f>E291*O3/100</f>
        <v>110.42054040000001</v>
      </c>
      <c r="P291" s="121">
        <f>SUM(N291:O291)</f>
        <v>428.78670829999993</v>
      </c>
      <c r="R291" s="72">
        <v>0</v>
      </c>
      <c r="S291" s="121">
        <v>428.78670829999993</v>
      </c>
    </row>
    <row r="292" spans="1:19" ht="10.5" customHeight="1">
      <c r="A292" s="114"/>
      <c r="C292" s="38"/>
      <c r="D292" s="39" t="s">
        <v>201</v>
      </c>
      <c r="E292" s="44"/>
      <c r="F292" s="41"/>
      <c r="G292" s="41"/>
      <c r="H292" s="42"/>
      <c r="I292" s="42"/>
      <c r="J292" s="42"/>
      <c r="K292" s="42"/>
      <c r="L292" s="41"/>
      <c r="M292" s="41"/>
      <c r="N292" s="44"/>
      <c r="O292" s="41"/>
      <c r="P292" s="74"/>
      <c r="Q292" s="102"/>
      <c r="R292" s="198"/>
      <c r="S292" s="218"/>
    </row>
    <row r="293" spans="1:19" ht="9" customHeight="1" thickBot="1">
      <c r="A293" s="114"/>
      <c r="C293" s="38"/>
      <c r="D293" s="39"/>
      <c r="E293" s="44"/>
      <c r="F293" s="41"/>
      <c r="G293" s="41"/>
      <c r="H293" s="42"/>
      <c r="I293" s="42"/>
      <c r="J293" s="42"/>
      <c r="K293" s="42"/>
      <c r="L293" s="41"/>
      <c r="M293" s="41"/>
      <c r="N293" s="44"/>
      <c r="O293" s="44"/>
      <c r="P293" s="74"/>
      <c r="Q293" s="102"/>
      <c r="R293" s="198"/>
      <c r="S293" s="208"/>
    </row>
    <row r="294" spans="1:19" ht="7.5" customHeight="1" thickBot="1">
      <c r="A294" s="345" t="s">
        <v>0</v>
      </c>
      <c r="B294" s="345"/>
      <c r="C294" s="99" t="s">
        <v>350</v>
      </c>
      <c r="D294" s="99"/>
      <c r="E294" s="152">
        <f>SUM(E254:E279)+E285+E289+E291</f>
        <v>9.0432</v>
      </c>
      <c r="F294" s="101"/>
      <c r="G294" s="101"/>
      <c r="H294" s="101"/>
      <c r="I294" s="101"/>
      <c r="J294" s="101"/>
      <c r="K294" s="101"/>
      <c r="L294" s="101"/>
      <c r="M294" s="101">
        <v>0</v>
      </c>
      <c r="N294" s="302">
        <f>N254+N258+N260+N262+N264+N267+N270+N273+N276+N279+N285+N289+N291</f>
        <v>7920.35468928</v>
      </c>
      <c r="O294" s="302">
        <f>O254+O258+O260+O262+O264+O267+O270+O273+O276+O279+O285+O289+O291</f>
        <v>2747.05648128</v>
      </c>
      <c r="P294" s="303">
        <f>P254+P258+P260+P262+P264+P267+P270+P273+P276+P279+P285+P289+P291</f>
        <v>10667.41117056</v>
      </c>
      <c r="Q294" s="55"/>
      <c r="R294" s="109">
        <v>0</v>
      </c>
      <c r="S294" s="303">
        <f>S254+S258+S260+S262+S264+S267+S270+S273+S276+S279+S285+S289+S291</f>
        <v>10667.411082618142</v>
      </c>
    </row>
    <row r="295" spans="1:19" s="102" customFormat="1" ht="7.5" customHeight="1">
      <c r="A295" s="341" t="s">
        <v>352</v>
      </c>
      <c r="B295" s="341"/>
      <c r="C295" s="342"/>
      <c r="D295" s="43"/>
      <c r="E295" s="43"/>
      <c r="F295" s="43"/>
      <c r="G295" s="43"/>
      <c r="H295" s="43"/>
      <c r="I295" s="43"/>
      <c r="J295" s="43"/>
      <c r="K295" s="43"/>
      <c r="L295" s="254"/>
      <c r="M295" s="325" t="s">
        <v>674</v>
      </c>
      <c r="N295" s="314" t="s">
        <v>98</v>
      </c>
      <c r="O295" s="314" t="s">
        <v>97</v>
      </c>
      <c r="P295" s="316" t="s">
        <v>0</v>
      </c>
      <c r="Q295" s="30"/>
      <c r="R295" s="243" t="s">
        <v>673</v>
      </c>
      <c r="S295" s="244" t="s">
        <v>0</v>
      </c>
    </row>
    <row r="296" spans="1:19" s="102" customFormat="1" ht="7.5" customHeight="1">
      <c r="A296" s="343"/>
      <c r="B296" s="343"/>
      <c r="C296" s="344"/>
      <c r="D296" s="329" t="s">
        <v>369</v>
      </c>
      <c r="E296" s="327" t="s">
        <v>513</v>
      </c>
      <c r="F296" s="220" t="s">
        <v>675</v>
      </c>
      <c r="G296" s="219" t="s">
        <v>676</v>
      </c>
      <c r="H296" s="221" t="s">
        <v>677</v>
      </c>
      <c r="I296" s="221" t="s">
        <v>62</v>
      </c>
      <c r="J296" s="221" t="s">
        <v>678</v>
      </c>
      <c r="K296" s="221" t="s">
        <v>679</v>
      </c>
      <c r="L296" s="222" t="s">
        <v>680</v>
      </c>
      <c r="M296" s="326"/>
      <c r="N296" s="315"/>
      <c r="O296" s="315"/>
      <c r="P296" s="315"/>
      <c r="Q296" s="30"/>
      <c r="R296" s="189"/>
      <c r="S296" s="204"/>
    </row>
    <row r="297" spans="1:19" s="102" customFormat="1" ht="7.5" customHeight="1">
      <c r="A297" s="234" t="s">
        <v>12</v>
      </c>
      <c r="B297" s="240" t="s">
        <v>13</v>
      </c>
      <c r="C297" s="242" t="s">
        <v>368</v>
      </c>
      <c r="D297" s="330"/>
      <c r="E297" s="328"/>
      <c r="F297" s="221" t="s">
        <v>0</v>
      </c>
      <c r="G297" s="221" t="s">
        <v>0</v>
      </c>
      <c r="H297" s="221" t="s">
        <v>0</v>
      </c>
      <c r="I297" s="221" t="s">
        <v>0</v>
      </c>
      <c r="J297" s="221" t="s">
        <v>0</v>
      </c>
      <c r="K297" s="221" t="s">
        <v>0</v>
      </c>
      <c r="L297" s="221" t="s">
        <v>0</v>
      </c>
      <c r="M297" s="284">
        <v>2514.32</v>
      </c>
      <c r="N297" s="285">
        <v>87583.54</v>
      </c>
      <c r="O297" s="285">
        <v>30377.04</v>
      </c>
      <c r="P297" s="286">
        <f>N297+O297</f>
        <v>117960.57999999999</v>
      </c>
      <c r="Q297" s="30"/>
      <c r="R297" s="189"/>
      <c r="S297" s="204"/>
    </row>
    <row r="298" spans="1:19" s="102" customFormat="1" ht="7.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264"/>
      <c r="Q298" s="62"/>
      <c r="R298" s="265"/>
      <c r="S298" s="266"/>
    </row>
    <row r="299" spans="1:19" s="102" customFormat="1" ht="7.5" customHeight="1">
      <c r="A299" s="143">
        <v>6</v>
      </c>
      <c r="B299" s="111" t="s">
        <v>375</v>
      </c>
      <c r="C299" s="38" t="s">
        <v>465</v>
      </c>
      <c r="D299" s="39" t="s">
        <v>202</v>
      </c>
      <c r="E299" s="137">
        <v>0.3969</v>
      </c>
      <c r="F299" s="41">
        <v>357210</v>
      </c>
      <c r="G299" s="41">
        <v>283301</v>
      </c>
      <c r="H299" s="42">
        <v>124842</v>
      </c>
      <c r="I299" s="42">
        <v>3139</v>
      </c>
      <c r="J299" s="42">
        <v>86226</v>
      </c>
      <c r="K299" s="42">
        <v>5052.77</v>
      </c>
      <c r="L299" s="41">
        <v>1549.82</v>
      </c>
      <c r="M299" s="41">
        <v>0</v>
      </c>
      <c r="N299" s="119">
        <f>$N$3*E299/100</f>
        <v>347.61907025999994</v>
      </c>
      <c r="O299" s="120">
        <f>$O$3*E299/100</f>
        <v>120.56647176</v>
      </c>
      <c r="P299" s="121">
        <f>SUM(N299:O299)</f>
        <v>468.18554201999996</v>
      </c>
      <c r="Q299" s="30"/>
      <c r="R299" s="72">
        <v>0</v>
      </c>
      <c r="S299" s="269">
        <v>468.18554201999996</v>
      </c>
    </row>
    <row r="300" spans="1:19" s="55" customFormat="1" ht="7.5" customHeight="1">
      <c r="A300" s="143"/>
      <c r="B300" s="111"/>
      <c r="C300" s="55" t="s">
        <v>466</v>
      </c>
      <c r="D300" s="62"/>
      <c r="E300" s="137"/>
      <c r="F300" s="41"/>
      <c r="G300" s="41"/>
      <c r="H300" s="84"/>
      <c r="I300" s="42"/>
      <c r="J300" s="84"/>
      <c r="K300" s="84"/>
      <c r="L300" s="41"/>
      <c r="M300" s="41"/>
      <c r="N300" s="44"/>
      <c r="O300" s="41"/>
      <c r="P300" s="74"/>
      <c r="Q300" s="30"/>
      <c r="R300" s="72"/>
      <c r="S300" s="211"/>
    </row>
    <row r="301" spans="1:19" ht="7.5" customHeight="1">
      <c r="A301" s="143"/>
      <c r="B301" s="111"/>
      <c r="D301" s="62"/>
      <c r="E301" s="137"/>
      <c r="F301" s="41"/>
      <c r="G301" s="41"/>
      <c r="H301" s="42"/>
      <c r="I301" s="42"/>
      <c r="J301" s="42"/>
      <c r="K301" s="42"/>
      <c r="L301" s="41"/>
      <c r="M301" s="41"/>
      <c r="N301" s="44"/>
      <c r="O301" s="41"/>
      <c r="P301" s="74"/>
      <c r="R301" s="72"/>
      <c r="S301" s="211"/>
    </row>
    <row r="302" spans="1:19" ht="7.5" customHeight="1">
      <c r="A302" s="114">
        <v>6</v>
      </c>
      <c r="B302" s="112" t="s">
        <v>376</v>
      </c>
      <c r="C302" s="49" t="s">
        <v>468</v>
      </c>
      <c r="D302" s="45"/>
      <c r="E302" s="135">
        <v>0.2272</v>
      </c>
      <c r="F302" s="41">
        <v>204480</v>
      </c>
      <c r="G302" s="41">
        <v>162172</v>
      </c>
      <c r="H302" s="42">
        <v>71464</v>
      </c>
      <c r="I302" s="42">
        <v>1797</v>
      </c>
      <c r="J302" s="42">
        <v>49359</v>
      </c>
      <c r="K302" s="42">
        <v>2892.39</v>
      </c>
      <c r="L302" s="41">
        <v>887.17</v>
      </c>
      <c r="M302" s="41"/>
      <c r="N302" s="53"/>
      <c r="O302" s="42"/>
      <c r="P302" s="71"/>
      <c r="R302" s="72"/>
      <c r="S302" s="211"/>
    </row>
    <row r="303" spans="1:19" ht="7.5" customHeight="1">
      <c r="A303" s="114"/>
      <c r="C303" s="38" t="s">
        <v>469</v>
      </c>
      <c r="D303" s="45"/>
      <c r="E303" s="135"/>
      <c r="F303" s="41"/>
      <c r="G303" s="41"/>
      <c r="H303" s="42"/>
      <c r="I303" s="42"/>
      <c r="J303" s="42"/>
      <c r="K303" s="42"/>
      <c r="L303" s="41"/>
      <c r="M303" s="41"/>
      <c r="N303" s="53"/>
      <c r="O303" s="42"/>
      <c r="P303" s="71"/>
      <c r="R303" s="72"/>
      <c r="S303" s="211"/>
    </row>
    <row r="304" spans="1:19" ht="7.5" customHeight="1">
      <c r="A304" s="114"/>
      <c r="C304" s="38" t="s">
        <v>470</v>
      </c>
      <c r="D304" s="45"/>
      <c r="E304" s="135"/>
      <c r="F304" s="41"/>
      <c r="G304" s="41"/>
      <c r="H304" s="42"/>
      <c r="I304" s="42"/>
      <c r="J304" s="42"/>
      <c r="K304" s="42"/>
      <c r="L304" s="41"/>
      <c r="M304" s="41"/>
      <c r="N304" s="53"/>
      <c r="O304" s="42"/>
      <c r="P304" s="71"/>
      <c r="R304" s="72"/>
      <c r="S304" s="211"/>
    </row>
    <row r="305" spans="1:19" ht="7.5" customHeight="1">
      <c r="A305" s="236">
        <v>6</v>
      </c>
      <c r="B305" s="231" t="s">
        <v>467</v>
      </c>
      <c r="C305" s="30"/>
      <c r="D305" s="39" t="s">
        <v>471</v>
      </c>
      <c r="E305" s="137">
        <v>0.1136</v>
      </c>
      <c r="F305" s="41"/>
      <c r="G305" s="41"/>
      <c r="H305" s="42"/>
      <c r="I305" s="42"/>
      <c r="J305" s="42"/>
      <c r="K305" s="42"/>
      <c r="L305" s="41"/>
      <c r="M305" s="41">
        <v>0</v>
      </c>
      <c r="N305" s="119">
        <f>E305*N3/100/2</f>
        <v>49.747450719999996</v>
      </c>
      <c r="O305" s="119">
        <f>E305*O3/100*0.5</f>
        <v>17.25415872</v>
      </c>
      <c r="P305" s="121">
        <f>SUM(N305:O305)</f>
        <v>67.00160944</v>
      </c>
      <c r="R305" s="72">
        <v>0</v>
      </c>
      <c r="S305" s="269">
        <v>67.00160944</v>
      </c>
    </row>
    <row r="306" spans="1:19" ht="7.5" customHeight="1">
      <c r="A306" s="143"/>
      <c r="B306" s="111"/>
      <c r="C306" s="30"/>
      <c r="D306" s="39" t="s">
        <v>203</v>
      </c>
      <c r="E306" s="137"/>
      <c r="F306" s="41"/>
      <c r="G306" s="41"/>
      <c r="H306" s="42"/>
      <c r="I306" s="42"/>
      <c r="J306" s="42"/>
      <c r="K306" s="42"/>
      <c r="L306" s="41"/>
      <c r="M306" s="41">
        <v>0</v>
      </c>
      <c r="N306" s="122">
        <f>E305*N3/100*0.25</f>
        <v>24.873725359999998</v>
      </c>
      <c r="O306" s="122">
        <f>E305*O3/100*0.25</f>
        <v>8.62707936</v>
      </c>
      <c r="P306" s="124">
        <f>SUM(N306:O306)</f>
        <v>33.50080472</v>
      </c>
      <c r="R306" s="72">
        <v>0</v>
      </c>
      <c r="S306" s="270">
        <v>33.50080472</v>
      </c>
    </row>
    <row r="307" spans="1:19" ht="7.5" customHeight="1">
      <c r="A307" s="143"/>
      <c r="B307" s="111"/>
      <c r="D307" s="39" t="s">
        <v>204</v>
      </c>
      <c r="E307" s="137"/>
      <c r="F307" s="41"/>
      <c r="G307" s="41"/>
      <c r="H307" s="42"/>
      <c r="I307" s="42"/>
      <c r="J307" s="42"/>
      <c r="K307" s="42"/>
      <c r="L307" s="41"/>
      <c r="M307" s="41">
        <v>0</v>
      </c>
      <c r="N307" s="119">
        <v>24.873725359999998</v>
      </c>
      <c r="O307" s="119">
        <v>8.62707936</v>
      </c>
      <c r="P307" s="121">
        <f>SUM(N307:O307)</f>
        <v>33.50080472</v>
      </c>
      <c r="R307" s="72">
        <v>0</v>
      </c>
      <c r="S307" s="121">
        <v>33.50080472</v>
      </c>
    </row>
    <row r="308" spans="1:19" ht="7.5" customHeight="1">
      <c r="A308" s="143"/>
      <c r="B308" s="111"/>
      <c r="D308" s="39"/>
      <c r="E308" s="137"/>
      <c r="F308" s="41"/>
      <c r="G308" s="41"/>
      <c r="H308" s="42"/>
      <c r="I308" s="42"/>
      <c r="J308" s="42"/>
      <c r="K308" s="42"/>
      <c r="L308" s="41"/>
      <c r="M308" s="41"/>
      <c r="N308" s="41">
        <v>99.49</v>
      </c>
      <c r="O308" s="41">
        <v>34.51</v>
      </c>
      <c r="P308" s="249">
        <v>134</v>
      </c>
      <c r="Q308" s="41"/>
      <c r="R308" s="192"/>
      <c r="S308" s="274"/>
    </row>
    <row r="309" spans="1:19" ht="7.5" customHeight="1">
      <c r="A309" s="143"/>
      <c r="B309" s="111"/>
      <c r="C309" s="38"/>
      <c r="D309" s="39"/>
      <c r="E309" s="137"/>
      <c r="F309" s="41"/>
      <c r="G309" s="41"/>
      <c r="H309" s="42"/>
      <c r="I309" s="42"/>
      <c r="J309" s="42"/>
      <c r="K309" s="42"/>
      <c r="L309" s="41"/>
      <c r="M309" s="41"/>
      <c r="N309" s="46"/>
      <c r="O309" s="46"/>
      <c r="P309" s="72"/>
      <c r="R309" s="72"/>
      <c r="S309" s="211"/>
    </row>
    <row r="310" spans="1:19" ht="7.5" customHeight="1">
      <c r="A310" s="143">
        <v>6</v>
      </c>
      <c r="B310" s="111" t="s">
        <v>472</v>
      </c>
      <c r="D310" s="39" t="s">
        <v>212</v>
      </c>
      <c r="E310" s="137">
        <v>0.0568</v>
      </c>
      <c r="F310" s="41"/>
      <c r="G310" s="41"/>
      <c r="H310" s="42"/>
      <c r="I310" s="42"/>
      <c r="J310" s="42"/>
      <c r="K310" s="42"/>
      <c r="L310" s="41"/>
      <c r="M310" s="41">
        <v>0</v>
      </c>
      <c r="N310" s="119">
        <f>E310*N3/100</f>
        <v>49.747450719999996</v>
      </c>
      <c r="O310" s="119">
        <f>E310*O3/100</f>
        <v>17.25415872</v>
      </c>
      <c r="P310" s="121">
        <f>SUM(N310:O310)</f>
        <v>67.00160944</v>
      </c>
      <c r="R310" s="72">
        <v>0</v>
      </c>
      <c r="S310" s="269">
        <v>67.00160944</v>
      </c>
    </row>
    <row r="311" spans="1:19" ht="7.5" customHeight="1">
      <c r="A311" s="143"/>
      <c r="B311" s="111"/>
      <c r="C311" s="49"/>
      <c r="D311" s="39"/>
      <c r="E311" s="137"/>
      <c r="F311" s="41"/>
      <c r="G311" s="41"/>
      <c r="H311" s="42"/>
      <c r="I311" s="42"/>
      <c r="J311" s="42"/>
      <c r="K311" s="42"/>
      <c r="L311" s="41"/>
      <c r="M311" s="41"/>
      <c r="N311" s="46"/>
      <c r="O311" s="46"/>
      <c r="P311" s="72"/>
      <c r="R311" s="72"/>
      <c r="S311" s="211"/>
    </row>
    <row r="312" spans="1:19" ht="7.5" customHeight="1">
      <c r="A312" s="143">
        <v>6</v>
      </c>
      <c r="B312" s="111" t="s">
        <v>473</v>
      </c>
      <c r="C312" s="49"/>
      <c r="D312" s="39" t="s">
        <v>213</v>
      </c>
      <c r="E312" s="137">
        <v>0.0568</v>
      </c>
      <c r="F312" s="41"/>
      <c r="G312" s="41"/>
      <c r="H312" s="42"/>
      <c r="I312" s="42"/>
      <c r="J312" s="42"/>
      <c r="K312" s="42"/>
      <c r="L312" s="41"/>
      <c r="M312" s="41">
        <v>0</v>
      </c>
      <c r="N312" s="119">
        <f>N310/2</f>
        <v>24.873725359999998</v>
      </c>
      <c r="O312" s="119">
        <v>8.62707936</v>
      </c>
      <c r="P312" s="121">
        <f>SUM(N312:O312)</f>
        <v>33.50080472</v>
      </c>
      <c r="R312" s="72">
        <v>0</v>
      </c>
      <c r="S312" s="269">
        <v>33.50080472</v>
      </c>
    </row>
    <row r="313" spans="1:19" ht="7.5" customHeight="1">
      <c r="A313" s="143"/>
      <c r="B313" s="111"/>
      <c r="C313" s="49"/>
      <c r="D313" s="39" t="s">
        <v>214</v>
      </c>
      <c r="E313" s="137"/>
      <c r="F313" s="41"/>
      <c r="G313" s="41"/>
      <c r="H313" s="42"/>
      <c r="I313" s="42"/>
      <c r="J313" s="42"/>
      <c r="K313" s="42"/>
      <c r="L313" s="41"/>
      <c r="M313" s="41">
        <v>0</v>
      </c>
      <c r="N313" s="119">
        <f>N310/2</f>
        <v>24.873725359999998</v>
      </c>
      <c r="O313" s="122">
        <v>8.62707936</v>
      </c>
      <c r="P313" s="124">
        <v>33.50080472</v>
      </c>
      <c r="R313" s="72">
        <v>0</v>
      </c>
      <c r="S313" s="270">
        <v>33.50080472</v>
      </c>
    </row>
    <row r="314" spans="1:19" ht="7.5" customHeight="1">
      <c r="A314" s="143"/>
      <c r="B314" s="111"/>
      <c r="C314" s="49"/>
      <c r="D314" s="39"/>
      <c r="E314" s="137"/>
      <c r="F314" s="41"/>
      <c r="G314" s="41"/>
      <c r="H314" s="42"/>
      <c r="I314" s="42"/>
      <c r="J314" s="42"/>
      <c r="K314" s="42"/>
      <c r="L314" s="41"/>
      <c r="M314" s="41"/>
      <c r="N314" s="46"/>
      <c r="O314" s="46"/>
      <c r="P314" s="72"/>
      <c r="Q314" s="72"/>
      <c r="R314" s="72"/>
      <c r="S314" s="72"/>
    </row>
    <row r="315" spans="1:19" ht="7.5" customHeight="1">
      <c r="A315" s="143">
        <v>6</v>
      </c>
      <c r="B315" s="111" t="s">
        <v>377</v>
      </c>
      <c r="C315" s="38" t="s">
        <v>6</v>
      </c>
      <c r="D315" s="39" t="s">
        <v>205</v>
      </c>
      <c r="E315" s="137">
        <v>0.2272</v>
      </c>
      <c r="F315" s="41">
        <v>204480</v>
      </c>
      <c r="G315" s="41">
        <v>162172</v>
      </c>
      <c r="H315" s="42">
        <v>71464</v>
      </c>
      <c r="I315" s="42">
        <v>1797</v>
      </c>
      <c r="J315" s="42">
        <v>49359</v>
      </c>
      <c r="K315" s="42">
        <v>2892.39</v>
      </c>
      <c r="L315" s="41">
        <v>887.17</v>
      </c>
      <c r="M315" s="41">
        <v>0</v>
      </c>
      <c r="N315" s="119">
        <f>$N$3*E315/100</f>
        <v>198.98980287999998</v>
      </c>
      <c r="O315" s="120">
        <f>$O$3*E315/100</f>
        <v>69.01663488</v>
      </c>
      <c r="P315" s="121">
        <f>SUM(N315:O315)</f>
        <v>268.00643776</v>
      </c>
      <c r="R315" s="72">
        <v>0</v>
      </c>
      <c r="S315" s="269">
        <v>268.00643776</v>
      </c>
    </row>
    <row r="316" spans="1:19" ht="7.5" customHeight="1">
      <c r="A316" s="143"/>
      <c r="B316" s="111"/>
      <c r="C316" s="38" t="s">
        <v>55</v>
      </c>
      <c r="D316" s="39" t="s">
        <v>206</v>
      </c>
      <c r="E316" s="43"/>
      <c r="F316" s="43"/>
      <c r="G316" s="43"/>
      <c r="H316" s="43"/>
      <c r="I316" s="43"/>
      <c r="J316" s="43"/>
      <c r="K316" s="43"/>
      <c r="L316" s="43"/>
      <c r="M316" s="43"/>
      <c r="N316" s="49"/>
      <c r="O316" s="49"/>
      <c r="P316" s="190"/>
      <c r="R316" s="72"/>
      <c r="S316" s="211"/>
    </row>
    <row r="317" spans="1:19" ht="7.5" customHeight="1">
      <c r="A317" s="143"/>
      <c r="B317" s="111"/>
      <c r="C317" s="38"/>
      <c r="D317" s="39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189"/>
      <c r="R317" s="72"/>
      <c r="S317" s="211"/>
    </row>
    <row r="318" spans="1:19" ht="7.5" customHeight="1">
      <c r="A318" s="143">
        <v>6</v>
      </c>
      <c r="B318" s="111" t="s">
        <v>378</v>
      </c>
      <c r="C318" s="38" t="s">
        <v>363</v>
      </c>
      <c r="D318" s="39" t="s">
        <v>207</v>
      </c>
      <c r="E318" s="137">
        <v>0.6546</v>
      </c>
      <c r="F318" s="41">
        <v>589140</v>
      </c>
      <c r="G318" s="41">
        <v>467244</v>
      </c>
      <c r="H318" s="42">
        <v>205899</v>
      </c>
      <c r="I318" s="42">
        <v>5178</v>
      </c>
      <c r="J318" s="42">
        <v>142211</v>
      </c>
      <c r="K318" s="42">
        <v>8333.44</v>
      </c>
      <c r="L318" s="41">
        <v>2556.09</v>
      </c>
      <c r="M318" s="41">
        <v>0</v>
      </c>
      <c r="N318" s="119">
        <f>$N$3*E318/100</f>
        <v>573.3218528399999</v>
      </c>
      <c r="O318" s="120">
        <f>$O$3*E318/100</f>
        <v>198.84810384</v>
      </c>
      <c r="P318" s="121">
        <f>SUM(N318:O318)</f>
        <v>772.1699566799999</v>
      </c>
      <c r="R318" s="72">
        <v>0</v>
      </c>
      <c r="S318" s="269">
        <v>772.1699566799999</v>
      </c>
    </row>
    <row r="319" spans="1:19" ht="7.5" customHeight="1">
      <c r="A319" s="143"/>
      <c r="B319" s="111"/>
      <c r="C319" s="38"/>
      <c r="D319" s="39"/>
      <c r="E319" s="137"/>
      <c r="F319" s="41"/>
      <c r="G319" s="41"/>
      <c r="H319" s="42"/>
      <c r="I319" s="42"/>
      <c r="J319" s="42"/>
      <c r="K319" s="42"/>
      <c r="L319" s="41"/>
      <c r="M319" s="41"/>
      <c r="N319" s="43"/>
      <c r="O319" s="43"/>
      <c r="P319" s="189"/>
      <c r="R319" s="72"/>
      <c r="S319" s="211"/>
    </row>
    <row r="320" spans="1:19" ht="7.5" customHeight="1">
      <c r="A320" s="143">
        <v>6</v>
      </c>
      <c r="B320" s="111">
        <v>2</v>
      </c>
      <c r="C320" s="38" t="s">
        <v>7</v>
      </c>
      <c r="D320" s="39" t="s">
        <v>207</v>
      </c>
      <c r="E320" s="137">
        <v>0.8127</v>
      </c>
      <c r="F320" s="41">
        <v>2303820</v>
      </c>
      <c r="G320" s="41">
        <v>1827147</v>
      </c>
      <c r="H320" s="42">
        <v>805165</v>
      </c>
      <c r="I320" s="42">
        <v>20248</v>
      </c>
      <c r="J320" s="42">
        <v>556110</v>
      </c>
      <c r="K320" s="42">
        <v>10346.15</v>
      </c>
      <c r="L320" s="41">
        <v>3173.44</v>
      </c>
      <c r="M320" s="41">
        <v>0</v>
      </c>
      <c r="N320" s="116">
        <f>$N$3*E320/100</f>
        <v>711.79142958</v>
      </c>
      <c r="O320" s="117">
        <f>$O$3*E320/100</f>
        <v>246.87420408000003</v>
      </c>
      <c r="P320" s="118">
        <f>SUM(N320:O320)</f>
        <v>958.66563366</v>
      </c>
      <c r="R320" s="72">
        <v>0</v>
      </c>
      <c r="S320" s="269">
        <v>958.66563366</v>
      </c>
    </row>
    <row r="321" spans="1:19" ht="7.5" customHeight="1">
      <c r="A321" s="143"/>
      <c r="B321" s="111"/>
      <c r="C321" s="49"/>
      <c r="D321" s="39"/>
      <c r="E321" s="137"/>
      <c r="F321" s="41"/>
      <c r="G321" s="41"/>
      <c r="H321" s="42"/>
      <c r="I321" s="42"/>
      <c r="J321" s="42"/>
      <c r="K321" s="42"/>
      <c r="L321" s="41"/>
      <c r="M321" s="41"/>
      <c r="N321" s="52"/>
      <c r="O321" s="34"/>
      <c r="P321" s="70"/>
      <c r="R321" s="72"/>
      <c r="S321" s="211"/>
    </row>
    <row r="322" spans="1:19" ht="7.5" customHeight="1">
      <c r="A322" s="143">
        <v>6</v>
      </c>
      <c r="B322" s="111">
        <v>3</v>
      </c>
      <c r="C322" s="38" t="s">
        <v>56</v>
      </c>
      <c r="D322" s="39" t="s">
        <v>208</v>
      </c>
      <c r="E322" s="137">
        <v>0.4715</v>
      </c>
      <c r="F322" s="41">
        <v>424350</v>
      </c>
      <c r="G322" s="41">
        <v>336550</v>
      </c>
      <c r="H322" s="42">
        <v>148307</v>
      </c>
      <c r="I322" s="42">
        <v>3730</v>
      </c>
      <c r="J322" s="42">
        <v>102432</v>
      </c>
      <c r="K322" s="42">
        <v>6002.47</v>
      </c>
      <c r="L322" s="41">
        <v>1841.12</v>
      </c>
      <c r="M322" s="41">
        <v>0</v>
      </c>
      <c r="N322" s="119">
        <f>$N$3*E322/100</f>
        <v>412.95639109999996</v>
      </c>
      <c r="O322" s="120">
        <f>$O$3*E322/100</f>
        <v>143.2277436</v>
      </c>
      <c r="P322" s="121">
        <f>SUM(N322:O322)</f>
        <v>556.1841347</v>
      </c>
      <c r="R322" s="72">
        <v>0</v>
      </c>
      <c r="S322" s="269">
        <v>556.1841347</v>
      </c>
    </row>
    <row r="323" spans="3:19" ht="7.5" customHeight="1">
      <c r="C323" s="38" t="s">
        <v>57</v>
      </c>
      <c r="D323" s="62"/>
      <c r="E323" s="137"/>
      <c r="F323" s="41"/>
      <c r="G323" s="41"/>
      <c r="H323" s="30"/>
      <c r="I323" s="30"/>
      <c r="J323" s="30"/>
      <c r="K323" s="30"/>
      <c r="L323" s="30"/>
      <c r="M323" s="41"/>
      <c r="N323" s="44"/>
      <c r="O323" s="41"/>
      <c r="P323" s="74"/>
      <c r="R323" s="72"/>
      <c r="S323" s="211"/>
    </row>
    <row r="324" spans="3:19" ht="7.5" customHeight="1">
      <c r="C324" s="49"/>
      <c r="D324" s="39"/>
      <c r="E324" s="137"/>
      <c r="F324" s="41"/>
      <c r="G324" s="41"/>
      <c r="H324" s="42"/>
      <c r="I324" s="42"/>
      <c r="J324" s="42"/>
      <c r="K324" s="30"/>
      <c r="L324" s="30"/>
      <c r="M324" s="41"/>
      <c r="N324" s="44"/>
      <c r="O324" s="41"/>
      <c r="P324" s="74"/>
      <c r="R324" s="72"/>
      <c r="S324" s="211"/>
    </row>
    <row r="325" spans="1:19" ht="7.5" customHeight="1">
      <c r="A325" s="143">
        <v>6</v>
      </c>
      <c r="B325" s="111">
        <v>4</v>
      </c>
      <c r="C325" s="38" t="s">
        <v>8</v>
      </c>
      <c r="D325" s="39" t="s">
        <v>740</v>
      </c>
      <c r="E325" s="137">
        <v>0.6177</v>
      </c>
      <c r="F325" s="41">
        <v>555930</v>
      </c>
      <c r="G325" s="41">
        <v>440905</v>
      </c>
      <c r="H325" s="42">
        <v>194293</v>
      </c>
      <c r="I325" s="42">
        <v>4886</v>
      </c>
      <c r="J325" s="42">
        <v>134194</v>
      </c>
      <c r="K325" s="42">
        <v>7863.68</v>
      </c>
      <c r="L325" s="41">
        <v>2412</v>
      </c>
      <c r="M325" s="41">
        <v>0</v>
      </c>
      <c r="N325" s="119">
        <f>$N$3*E325/100</f>
        <v>541.00352658</v>
      </c>
      <c r="O325" s="120">
        <f>$O$3*E325/100</f>
        <v>187.63897608000002</v>
      </c>
      <c r="P325" s="121">
        <f>SUM(N325:O325)</f>
        <v>728.64250266</v>
      </c>
      <c r="R325" s="72">
        <v>0</v>
      </c>
      <c r="S325" s="269">
        <v>728.64250266</v>
      </c>
    </row>
    <row r="326" spans="1:19" ht="7.5" customHeight="1">
      <c r="A326" s="143"/>
      <c r="B326" s="111"/>
      <c r="C326" s="38"/>
      <c r="D326" s="39"/>
      <c r="E326" s="137"/>
      <c r="F326" s="41"/>
      <c r="G326" s="41"/>
      <c r="H326" s="42"/>
      <c r="I326" s="42"/>
      <c r="J326" s="42"/>
      <c r="K326" s="42"/>
      <c r="L326" s="41"/>
      <c r="M326" s="41"/>
      <c r="N326" s="44"/>
      <c r="O326" s="41"/>
      <c r="P326" s="74"/>
      <c r="R326" s="72"/>
      <c r="S326" s="211"/>
    </row>
    <row r="327" spans="1:19" ht="7.5" customHeight="1">
      <c r="A327" s="143"/>
      <c r="B327" s="111"/>
      <c r="C327" s="38"/>
      <c r="D327" s="39"/>
      <c r="E327" s="137"/>
      <c r="F327" s="41"/>
      <c r="G327" s="41"/>
      <c r="H327" s="42"/>
      <c r="I327" s="42"/>
      <c r="J327" s="42"/>
      <c r="K327" s="42"/>
      <c r="L327" s="41"/>
      <c r="M327" s="41"/>
      <c r="N327" s="44"/>
      <c r="O327" s="41"/>
      <c r="P327" s="74"/>
      <c r="R327" s="72"/>
      <c r="S327" s="211"/>
    </row>
    <row r="328" spans="1:19" ht="7.5" customHeight="1">
      <c r="A328" s="114">
        <v>6</v>
      </c>
      <c r="B328" s="112">
        <v>5</v>
      </c>
      <c r="C328" s="38" t="s">
        <v>475</v>
      </c>
      <c r="D328" s="39"/>
      <c r="E328" s="135">
        <v>0.4424</v>
      </c>
      <c r="F328" s="41">
        <v>398160</v>
      </c>
      <c r="G328" s="41">
        <v>315779</v>
      </c>
      <c r="H328" s="42">
        <v>139153</v>
      </c>
      <c r="I328" s="42">
        <v>3500</v>
      </c>
      <c r="J328" s="42">
        <v>96110</v>
      </c>
      <c r="K328" s="42"/>
      <c r="L328" s="41"/>
      <c r="M328" s="41"/>
      <c r="N328" s="44"/>
      <c r="O328" s="41"/>
      <c r="P328" s="74"/>
      <c r="R328" s="72"/>
      <c r="S328" s="211"/>
    </row>
    <row r="329" spans="1:19" ht="7.5" customHeight="1">
      <c r="A329" s="143">
        <v>6</v>
      </c>
      <c r="B329" s="111" t="s">
        <v>383</v>
      </c>
      <c r="C329" s="38"/>
      <c r="D329" s="39" t="s">
        <v>209</v>
      </c>
      <c r="E329" s="137">
        <v>0.2212</v>
      </c>
      <c r="F329" s="41"/>
      <c r="G329" s="41"/>
      <c r="H329" s="42"/>
      <c r="I329" s="42"/>
      <c r="J329" s="42"/>
      <c r="K329" s="42">
        <v>2816.01</v>
      </c>
      <c r="L329" s="41">
        <v>863.74</v>
      </c>
      <c r="M329" s="41">
        <v>0</v>
      </c>
      <c r="N329" s="119">
        <f>E329*N3/100</f>
        <v>193.73479048000002</v>
      </c>
      <c r="O329" s="119">
        <f>E329*O3/100</f>
        <v>67.19401248</v>
      </c>
      <c r="P329" s="121">
        <f>SUM(N329:O329)</f>
        <v>260.92880296</v>
      </c>
      <c r="R329" s="72">
        <v>0</v>
      </c>
      <c r="S329" s="269">
        <v>260.92880296</v>
      </c>
    </row>
    <row r="330" spans="1:19" ht="7.5" customHeight="1">
      <c r="A330" s="143"/>
      <c r="B330" s="111"/>
      <c r="C330" s="38"/>
      <c r="D330" s="39"/>
      <c r="E330" s="137"/>
      <c r="F330" s="41"/>
      <c r="G330" s="41"/>
      <c r="H330" s="42"/>
      <c r="I330" s="42"/>
      <c r="J330" s="42"/>
      <c r="K330" s="42"/>
      <c r="L330" s="41"/>
      <c r="M330" s="41"/>
      <c r="N330" s="52"/>
      <c r="O330" s="34"/>
      <c r="P330" s="70"/>
      <c r="R330" s="72"/>
      <c r="S330" s="211"/>
    </row>
    <row r="331" spans="1:19" ht="7.5" customHeight="1">
      <c r="A331" s="143">
        <v>6</v>
      </c>
      <c r="B331" s="111" t="s">
        <v>384</v>
      </c>
      <c r="C331" s="38"/>
      <c r="D331" s="39" t="s">
        <v>210</v>
      </c>
      <c r="E331" s="137">
        <v>0.2212</v>
      </c>
      <c r="F331" s="41"/>
      <c r="G331" s="41"/>
      <c r="H331" s="42"/>
      <c r="I331" s="42"/>
      <c r="J331" s="42"/>
      <c r="K331" s="42">
        <v>2816.01</v>
      </c>
      <c r="L331" s="41">
        <v>863.74</v>
      </c>
      <c r="M331" s="41">
        <v>0</v>
      </c>
      <c r="N331" s="119">
        <v>193.73479048000002</v>
      </c>
      <c r="O331" s="119">
        <v>67.19401248</v>
      </c>
      <c r="P331" s="121">
        <v>260.92880296</v>
      </c>
      <c r="R331" s="72">
        <v>0</v>
      </c>
      <c r="S331" s="269">
        <v>260.92880296</v>
      </c>
    </row>
    <row r="332" spans="1:19" ht="7.5" customHeight="1">
      <c r="A332" s="143"/>
      <c r="B332" s="111"/>
      <c r="C332" s="38"/>
      <c r="D332" s="39" t="s">
        <v>211</v>
      </c>
      <c r="E332" s="137"/>
      <c r="F332" s="41"/>
      <c r="G332" s="41"/>
      <c r="H332" s="42"/>
      <c r="I332" s="42"/>
      <c r="J332" s="42"/>
      <c r="K332" s="42"/>
      <c r="L332" s="41"/>
      <c r="M332" s="41"/>
      <c r="N332" s="44"/>
      <c r="O332" s="44"/>
      <c r="P332" s="74"/>
      <c r="R332" s="72"/>
      <c r="S332" s="211"/>
    </row>
    <row r="333" spans="1:19" ht="7.5" customHeight="1">
      <c r="A333" s="143"/>
      <c r="B333" s="111"/>
      <c r="C333" s="38"/>
      <c r="D333" s="39"/>
      <c r="E333" s="137"/>
      <c r="F333" s="41"/>
      <c r="G333" s="41"/>
      <c r="H333" s="42"/>
      <c r="I333" s="42"/>
      <c r="J333" s="42"/>
      <c r="K333" s="42"/>
      <c r="L333" s="41"/>
      <c r="M333" s="41"/>
      <c r="N333" s="53"/>
      <c r="O333" s="42"/>
      <c r="P333" s="71"/>
      <c r="R333" s="72"/>
      <c r="S333" s="211"/>
    </row>
    <row r="334" spans="1:19" ht="7.5" customHeight="1">
      <c r="A334" s="114">
        <v>6</v>
      </c>
      <c r="B334" s="112">
        <v>6</v>
      </c>
      <c r="C334" s="38" t="s">
        <v>477</v>
      </c>
      <c r="D334" s="39"/>
      <c r="E334" s="145">
        <v>1.2828</v>
      </c>
      <c r="F334" s="40">
        <v>1154520</v>
      </c>
      <c r="G334" s="41">
        <v>915644</v>
      </c>
      <c r="H334" s="42">
        <v>403494</v>
      </c>
      <c r="I334" s="42">
        <v>10147</v>
      </c>
      <c r="J334" s="42">
        <v>278685</v>
      </c>
      <c r="K334" s="42"/>
      <c r="L334" s="41"/>
      <c r="M334" s="41"/>
      <c r="N334" s="44"/>
      <c r="O334" s="41"/>
      <c r="P334" s="74"/>
      <c r="R334" s="72"/>
      <c r="S334" s="211"/>
    </row>
    <row r="335" spans="1:19" ht="7.5" customHeight="1">
      <c r="A335" s="115"/>
      <c r="B335" s="111"/>
      <c r="C335" s="38" t="s">
        <v>478</v>
      </c>
      <c r="D335" s="39"/>
      <c r="J335" s="42"/>
      <c r="K335" s="42"/>
      <c r="L335" s="41"/>
      <c r="M335" s="41"/>
      <c r="N335" s="30"/>
      <c r="O335" s="30"/>
      <c r="P335" s="189"/>
      <c r="R335" s="72"/>
      <c r="S335" s="211"/>
    </row>
    <row r="336" spans="1:19" ht="7.5" customHeight="1">
      <c r="A336" s="115"/>
      <c r="B336" s="111"/>
      <c r="C336" s="38" t="s">
        <v>476</v>
      </c>
      <c r="D336" s="39"/>
      <c r="E336" s="135"/>
      <c r="F336" s="40"/>
      <c r="G336" s="41"/>
      <c r="H336" s="42"/>
      <c r="I336" s="42"/>
      <c r="J336" s="42"/>
      <c r="K336" s="42"/>
      <c r="L336" s="41"/>
      <c r="M336" s="41"/>
      <c r="N336" s="44"/>
      <c r="O336" s="41"/>
      <c r="P336" s="74"/>
      <c r="R336" s="72"/>
      <c r="S336" s="211"/>
    </row>
    <row r="337" spans="3:19" ht="7.5" customHeight="1">
      <c r="C337" s="39"/>
      <c r="D337" s="62"/>
      <c r="E337" s="135"/>
      <c r="F337" s="40"/>
      <c r="G337" s="41"/>
      <c r="H337" s="42"/>
      <c r="I337" s="42"/>
      <c r="J337" s="42"/>
      <c r="K337" s="30"/>
      <c r="L337" s="41"/>
      <c r="M337" s="41"/>
      <c r="N337" s="44"/>
      <c r="O337" s="41"/>
      <c r="P337" s="74"/>
      <c r="R337" s="72"/>
      <c r="S337" s="211"/>
    </row>
    <row r="338" spans="1:19" ht="7.5" customHeight="1">
      <c r="A338" s="115">
        <v>6</v>
      </c>
      <c r="B338" s="111" t="s">
        <v>367</v>
      </c>
      <c r="C338" s="113"/>
      <c r="D338" s="111" t="s">
        <v>215</v>
      </c>
      <c r="E338" s="137">
        <v>0.3207</v>
      </c>
      <c r="F338" s="40"/>
      <c r="G338" s="41"/>
      <c r="H338" s="42"/>
      <c r="I338" s="42"/>
      <c r="J338" s="42"/>
      <c r="K338" s="42">
        <v>4082.7</v>
      </c>
      <c r="L338" s="42">
        <v>1252.27</v>
      </c>
      <c r="M338" s="42">
        <v>0</v>
      </c>
      <c r="N338" s="119">
        <f>E338*N3/100</f>
        <v>280.88041278</v>
      </c>
      <c r="O338" s="119">
        <f>E338*O3/100</f>
        <v>97.41916728</v>
      </c>
      <c r="P338" s="121">
        <f>N338+O338</f>
        <v>378.29958006</v>
      </c>
      <c r="R338" s="72">
        <v>0</v>
      </c>
      <c r="S338" s="269">
        <v>378.29958006</v>
      </c>
    </row>
    <row r="339" spans="1:19" ht="7.5" customHeight="1">
      <c r="A339" s="115"/>
      <c r="B339" s="111"/>
      <c r="C339" s="39"/>
      <c r="D339" s="39" t="s">
        <v>216</v>
      </c>
      <c r="E339" s="135"/>
      <c r="F339" s="40"/>
      <c r="G339" s="41"/>
      <c r="H339" s="42"/>
      <c r="I339" s="42"/>
      <c r="J339" s="42"/>
      <c r="K339" s="42"/>
      <c r="L339" s="41"/>
      <c r="M339" s="41"/>
      <c r="N339" s="46"/>
      <c r="O339" s="46"/>
      <c r="P339" s="72"/>
      <c r="R339" s="72"/>
      <c r="S339" s="211"/>
    </row>
    <row r="340" spans="1:19" ht="7.5" customHeight="1">
      <c r="A340" s="115"/>
      <c r="B340" s="111"/>
      <c r="C340" s="38"/>
      <c r="D340" s="39"/>
      <c r="E340" s="135"/>
      <c r="F340" s="40"/>
      <c r="G340" s="41"/>
      <c r="H340" s="42"/>
      <c r="I340" s="42"/>
      <c r="J340" s="42"/>
      <c r="K340" s="42"/>
      <c r="L340" s="41"/>
      <c r="M340" s="41"/>
      <c r="N340" s="46"/>
      <c r="O340" s="46"/>
      <c r="P340" s="72"/>
      <c r="R340" s="72"/>
      <c r="S340" s="211"/>
    </row>
    <row r="341" spans="1:19" ht="7.5" customHeight="1">
      <c r="A341" s="115">
        <v>6</v>
      </c>
      <c r="B341" s="111" t="s">
        <v>81</v>
      </c>
      <c r="C341" s="38"/>
      <c r="D341" s="39" t="s">
        <v>220</v>
      </c>
      <c r="E341" s="137">
        <v>0.3207</v>
      </c>
      <c r="F341" s="40"/>
      <c r="G341" s="41"/>
      <c r="H341" s="42"/>
      <c r="I341" s="42"/>
      <c r="J341" s="42"/>
      <c r="K341" s="42">
        <v>4082.7</v>
      </c>
      <c r="L341" s="41">
        <v>1252.27</v>
      </c>
      <c r="M341" s="41">
        <v>0</v>
      </c>
      <c r="N341" s="119">
        <v>280.88041278</v>
      </c>
      <c r="O341" s="119">
        <v>97.41916728</v>
      </c>
      <c r="P341" s="121">
        <v>378.29958006</v>
      </c>
      <c r="R341" s="72">
        <v>0</v>
      </c>
      <c r="S341" s="269">
        <v>378.29958006</v>
      </c>
    </row>
    <row r="342" spans="1:19" ht="7.5" customHeight="1">
      <c r="A342" s="115"/>
      <c r="B342" s="111"/>
      <c r="C342" s="38"/>
      <c r="D342" s="39"/>
      <c r="E342" s="135"/>
      <c r="F342" s="40"/>
      <c r="G342" s="41"/>
      <c r="H342" s="42"/>
      <c r="I342" s="42"/>
      <c r="J342" s="42"/>
      <c r="K342" s="42"/>
      <c r="L342" s="41"/>
      <c r="M342" s="41"/>
      <c r="N342" s="46"/>
      <c r="O342" s="46"/>
      <c r="P342" s="72"/>
      <c r="R342" s="72"/>
      <c r="S342" s="211"/>
    </row>
    <row r="343" spans="1:19" ht="7.5" customHeight="1">
      <c r="A343" s="115"/>
      <c r="B343" s="111"/>
      <c r="C343" s="38"/>
      <c r="D343" s="39"/>
      <c r="E343" s="135"/>
      <c r="F343" s="40"/>
      <c r="G343" s="41"/>
      <c r="H343" s="42"/>
      <c r="I343" s="42"/>
      <c r="J343" s="42"/>
      <c r="K343" s="42"/>
      <c r="L343" s="41"/>
      <c r="M343" s="41"/>
      <c r="N343" s="46"/>
      <c r="O343" s="46"/>
      <c r="P343" s="72"/>
      <c r="R343" s="72"/>
      <c r="S343" s="211"/>
    </row>
    <row r="344" spans="1:19" ht="7.5" customHeight="1">
      <c r="A344" s="115">
        <v>6</v>
      </c>
      <c r="B344" s="111" t="s">
        <v>372</v>
      </c>
      <c r="C344" s="38"/>
      <c r="D344" s="39" t="s">
        <v>219</v>
      </c>
      <c r="E344" s="137">
        <v>0.3207</v>
      </c>
      <c r="F344" s="40"/>
      <c r="G344" s="41"/>
      <c r="H344" s="42"/>
      <c r="I344" s="42"/>
      <c r="J344" s="42"/>
      <c r="K344" s="42">
        <v>4082.7</v>
      </c>
      <c r="L344" s="41">
        <v>1252.27</v>
      </c>
      <c r="M344" s="41">
        <v>0</v>
      </c>
      <c r="N344" s="119">
        <v>280.88041278</v>
      </c>
      <c r="O344" s="119">
        <v>97.41916728</v>
      </c>
      <c r="P344" s="121">
        <v>378.29958006</v>
      </c>
      <c r="R344" s="72">
        <v>0</v>
      </c>
      <c r="S344" s="269">
        <v>378.29958006</v>
      </c>
    </row>
    <row r="345" spans="1:19" ht="7.5" customHeight="1">
      <c r="A345" s="115"/>
      <c r="B345" s="111"/>
      <c r="C345" s="38"/>
      <c r="D345" s="39"/>
      <c r="E345" s="135"/>
      <c r="F345" s="40"/>
      <c r="G345" s="41"/>
      <c r="H345" s="42"/>
      <c r="I345" s="42"/>
      <c r="J345" s="42"/>
      <c r="K345" s="42"/>
      <c r="L345" s="41"/>
      <c r="M345" s="41"/>
      <c r="N345" s="46"/>
      <c r="O345" s="58"/>
      <c r="P345" s="72"/>
      <c r="R345" s="72"/>
      <c r="S345" s="211"/>
    </row>
    <row r="346" spans="1:19" ht="7.5" customHeight="1">
      <c r="A346" s="115">
        <v>6</v>
      </c>
      <c r="B346" s="111" t="s">
        <v>373</v>
      </c>
      <c r="C346" s="38"/>
      <c r="D346" s="39" t="s">
        <v>217</v>
      </c>
      <c r="E346" s="137">
        <v>0.3207</v>
      </c>
      <c r="F346" s="40"/>
      <c r="G346" s="41"/>
      <c r="H346" s="42"/>
      <c r="I346" s="42"/>
      <c r="J346" s="42"/>
      <c r="K346" s="42">
        <v>4082.7</v>
      </c>
      <c r="L346" s="41">
        <v>1252.27</v>
      </c>
      <c r="M346" s="41">
        <v>0</v>
      </c>
      <c r="N346" s="119">
        <v>280.88041278</v>
      </c>
      <c r="O346" s="119">
        <v>97.41916728</v>
      </c>
      <c r="P346" s="121">
        <v>378.29958006</v>
      </c>
      <c r="R346" s="72">
        <v>0</v>
      </c>
      <c r="S346" s="269">
        <v>378.29958006</v>
      </c>
    </row>
    <row r="347" spans="3:19" ht="7.5" customHeight="1">
      <c r="C347" s="38"/>
      <c r="D347" s="39" t="s">
        <v>218</v>
      </c>
      <c r="E347" s="44"/>
      <c r="F347" s="40"/>
      <c r="G347" s="41"/>
      <c r="H347" s="42"/>
      <c r="I347" s="42"/>
      <c r="J347" s="42"/>
      <c r="K347" s="42"/>
      <c r="L347" s="41"/>
      <c r="M347" s="41"/>
      <c r="N347" s="44"/>
      <c r="O347" s="41"/>
      <c r="P347" s="74"/>
      <c r="R347" s="72"/>
      <c r="S347" s="211"/>
    </row>
    <row r="348" spans="3:19" ht="7.5" customHeight="1">
      <c r="C348" s="38"/>
      <c r="D348" s="39"/>
      <c r="E348" s="44"/>
      <c r="F348" s="40"/>
      <c r="G348" s="41"/>
      <c r="H348" s="42"/>
      <c r="I348" s="42"/>
      <c r="J348" s="42"/>
      <c r="K348" s="42"/>
      <c r="L348" s="41"/>
      <c r="M348" s="41"/>
      <c r="N348" s="44"/>
      <c r="O348" s="41"/>
      <c r="P348" s="74"/>
      <c r="R348" s="72"/>
      <c r="S348" s="211"/>
    </row>
    <row r="349" spans="1:19" ht="7.5" customHeight="1">
      <c r="A349" s="115">
        <v>6</v>
      </c>
      <c r="B349" s="111" t="s">
        <v>251</v>
      </c>
      <c r="C349" s="38" t="s">
        <v>63</v>
      </c>
      <c r="D349" s="39" t="s">
        <v>221</v>
      </c>
      <c r="E349" s="137">
        <v>0.5118</v>
      </c>
      <c r="F349" s="42">
        <v>460620</v>
      </c>
      <c r="G349" s="42">
        <v>365315</v>
      </c>
      <c r="H349" s="42">
        <v>160983</v>
      </c>
      <c r="I349" s="42">
        <v>4048</v>
      </c>
      <c r="J349" s="42">
        <v>111187</v>
      </c>
      <c r="K349" s="42">
        <v>11954.02</v>
      </c>
      <c r="L349" s="41">
        <v>3666.62</v>
      </c>
      <c r="M349" s="41">
        <v>0</v>
      </c>
      <c r="N349" s="119">
        <f>$N$3*E349/100</f>
        <v>448.25255771999997</v>
      </c>
      <c r="O349" s="120">
        <f>$O$3*E349/100</f>
        <v>155.46969072000002</v>
      </c>
      <c r="P349" s="121">
        <f>SUM(N349:O349)</f>
        <v>603.7222484399999</v>
      </c>
      <c r="R349" s="72">
        <v>0</v>
      </c>
      <c r="S349" s="269">
        <v>603.7222484399999</v>
      </c>
    </row>
    <row r="350" spans="1:19" ht="7.5" customHeight="1">
      <c r="A350" s="115"/>
      <c r="B350" s="111"/>
      <c r="C350" s="38" t="s">
        <v>479</v>
      </c>
      <c r="D350" s="39" t="s">
        <v>222</v>
      </c>
      <c r="E350" s="137"/>
      <c r="F350" s="41"/>
      <c r="G350" s="41"/>
      <c r="H350" s="42"/>
      <c r="I350" s="42"/>
      <c r="J350" s="42"/>
      <c r="K350" s="42"/>
      <c r="L350" s="41"/>
      <c r="M350" s="41"/>
      <c r="N350" s="44"/>
      <c r="O350" s="41"/>
      <c r="P350" s="74"/>
      <c r="R350" s="72"/>
      <c r="S350" s="211"/>
    </row>
    <row r="351" spans="1:19" ht="7.5" customHeight="1">
      <c r="A351" s="115"/>
      <c r="B351" s="111"/>
      <c r="C351" s="38"/>
      <c r="D351" s="39"/>
      <c r="E351" s="44"/>
      <c r="F351" s="30"/>
      <c r="G351" s="30"/>
      <c r="H351" s="30"/>
      <c r="I351" s="30"/>
      <c r="J351" s="42"/>
      <c r="K351" s="42"/>
      <c r="L351" s="41"/>
      <c r="M351" s="41"/>
      <c r="P351" s="74"/>
      <c r="R351" s="72"/>
      <c r="S351" s="211"/>
    </row>
    <row r="352" spans="1:19" ht="7.5" customHeight="1">
      <c r="A352" s="115"/>
      <c r="B352" s="111"/>
      <c r="C352" s="38"/>
      <c r="D352" s="39"/>
      <c r="E352" s="137"/>
      <c r="F352" s="41"/>
      <c r="G352" s="41"/>
      <c r="H352" s="42"/>
      <c r="I352" s="42"/>
      <c r="J352" s="30"/>
      <c r="K352" s="42"/>
      <c r="L352" s="41"/>
      <c r="M352" s="41"/>
      <c r="N352" s="44"/>
      <c r="O352" s="41"/>
      <c r="P352" s="74"/>
      <c r="R352" s="72"/>
      <c r="S352" s="211"/>
    </row>
    <row r="353" spans="1:19" ht="7.5" customHeight="1">
      <c r="A353" s="115">
        <v>6</v>
      </c>
      <c r="B353" s="111" t="s">
        <v>252</v>
      </c>
      <c r="C353" s="38" t="s">
        <v>63</v>
      </c>
      <c r="D353" s="39" t="s">
        <v>223</v>
      </c>
      <c r="E353" s="137">
        <v>0.939</v>
      </c>
      <c r="F353" s="41">
        <v>845100</v>
      </c>
      <c r="G353" s="41">
        <v>670245</v>
      </c>
      <c r="H353" s="42">
        <v>295355</v>
      </c>
      <c r="I353" s="42">
        <v>7427</v>
      </c>
      <c r="J353" s="42">
        <v>203995</v>
      </c>
      <c r="K353" s="42">
        <v>6515.51</v>
      </c>
      <c r="L353" s="41">
        <v>1998.48</v>
      </c>
      <c r="M353" s="41">
        <v>0</v>
      </c>
      <c r="N353" s="119">
        <f>$N$3*E353/100</f>
        <v>822.4094405999999</v>
      </c>
      <c r="O353" s="120">
        <f>$O$3*E353/100</f>
        <v>285.2404056</v>
      </c>
      <c r="P353" s="121">
        <f>SUM(N353:O353)</f>
        <v>1107.6498462</v>
      </c>
      <c r="R353" s="72">
        <v>0</v>
      </c>
      <c r="S353" s="269">
        <v>1107.6498462</v>
      </c>
    </row>
    <row r="354" spans="1:19" ht="7.5" customHeight="1">
      <c r="A354" s="115"/>
      <c r="B354" s="111"/>
      <c r="C354" s="38" t="s">
        <v>479</v>
      </c>
      <c r="D354" s="62"/>
      <c r="E354" s="137"/>
      <c r="F354" s="41"/>
      <c r="G354" s="41"/>
      <c r="H354" s="42"/>
      <c r="I354" s="42"/>
      <c r="J354" s="42"/>
      <c r="K354" s="42"/>
      <c r="L354" s="41"/>
      <c r="M354" s="41"/>
      <c r="N354" s="44"/>
      <c r="O354" s="41"/>
      <c r="P354" s="74"/>
      <c r="R354" s="72"/>
      <c r="S354" s="211"/>
    </row>
    <row r="355" spans="1:19" ht="7.5" customHeight="1">
      <c r="A355" s="115"/>
      <c r="B355" s="111"/>
      <c r="C355" s="38"/>
      <c r="D355" s="62"/>
      <c r="E355" s="137"/>
      <c r="F355" s="41"/>
      <c r="G355" s="41"/>
      <c r="H355" s="42"/>
      <c r="I355" s="42"/>
      <c r="J355" s="42"/>
      <c r="K355" s="42"/>
      <c r="L355" s="41"/>
      <c r="M355" s="41"/>
      <c r="N355" s="44"/>
      <c r="O355" s="41"/>
      <c r="P355" s="74"/>
      <c r="R355" s="72"/>
      <c r="S355" s="211"/>
    </row>
    <row r="356" spans="1:19" ht="7.5" customHeight="1">
      <c r="A356" s="113">
        <v>6</v>
      </c>
      <c r="B356" s="112">
        <v>8</v>
      </c>
      <c r="C356" s="38" t="s">
        <v>483</v>
      </c>
      <c r="D356" s="38"/>
      <c r="E356" s="135">
        <v>1.2344</v>
      </c>
      <c r="F356" s="41">
        <v>1110960</v>
      </c>
      <c r="G356" s="41">
        <v>881097</v>
      </c>
      <c r="H356" s="42">
        <v>388271</v>
      </c>
      <c r="I356" s="42">
        <v>9764</v>
      </c>
      <c r="J356" s="42">
        <v>268170</v>
      </c>
      <c r="K356" s="42"/>
      <c r="L356" s="41"/>
      <c r="M356" s="41"/>
      <c r="N356" s="44"/>
      <c r="O356" s="41"/>
      <c r="P356" s="74"/>
      <c r="R356" s="72"/>
      <c r="S356" s="211"/>
    </row>
    <row r="357" spans="1:19" ht="7.5" customHeight="1">
      <c r="A357" s="115">
        <v>6</v>
      </c>
      <c r="B357" s="111" t="s">
        <v>480</v>
      </c>
      <c r="C357" s="38"/>
      <c r="D357" s="39" t="s">
        <v>224</v>
      </c>
      <c r="E357" s="137">
        <v>0.4349</v>
      </c>
      <c r="F357" s="41"/>
      <c r="G357" s="41"/>
      <c r="H357" s="42"/>
      <c r="I357" s="42"/>
      <c r="J357" s="42"/>
      <c r="K357" s="42">
        <v>5536.53</v>
      </c>
      <c r="L357" s="41">
        <v>1698.2</v>
      </c>
      <c r="M357" s="41">
        <v>0</v>
      </c>
      <c r="N357" s="119">
        <f>E357*N3/100</f>
        <v>380.90081546</v>
      </c>
      <c r="O357" s="119">
        <f>E357*O3/100</f>
        <v>132.10974696000002</v>
      </c>
      <c r="P357" s="121">
        <f>SUM(N357:O357)</f>
        <v>513.01056242</v>
      </c>
      <c r="R357" s="72">
        <v>0</v>
      </c>
      <c r="S357" s="269">
        <v>513.0105649280192</v>
      </c>
    </row>
    <row r="358" spans="1:19" ht="7.5" customHeight="1">
      <c r="A358" s="115"/>
      <c r="B358" s="111"/>
      <c r="C358" s="38"/>
      <c r="D358" s="39" t="s">
        <v>225</v>
      </c>
      <c r="E358" s="137"/>
      <c r="F358" s="41"/>
      <c r="G358" s="41"/>
      <c r="H358" s="42"/>
      <c r="I358" s="42"/>
      <c r="J358" s="42"/>
      <c r="K358" s="42"/>
      <c r="L358" s="41"/>
      <c r="M358" s="41"/>
      <c r="N358" s="46"/>
      <c r="O358" s="46"/>
      <c r="P358" s="72"/>
      <c r="R358" s="72"/>
      <c r="S358" s="211"/>
    </row>
    <row r="359" spans="1:19" ht="7.5" customHeight="1">
      <c r="A359" s="115"/>
      <c r="B359" s="111"/>
      <c r="C359" s="38"/>
      <c r="D359" s="39"/>
      <c r="E359" s="137"/>
      <c r="F359" s="41"/>
      <c r="G359" s="41"/>
      <c r="H359" s="42"/>
      <c r="I359" s="42"/>
      <c r="J359" s="42"/>
      <c r="K359" s="42"/>
      <c r="L359" s="41"/>
      <c r="M359" s="41"/>
      <c r="N359" s="46"/>
      <c r="O359" s="46"/>
      <c r="P359" s="72"/>
      <c r="R359" s="72"/>
      <c r="S359" s="211"/>
    </row>
    <row r="360" spans="1:19" ht="7.5" customHeight="1">
      <c r="A360" s="115">
        <v>6</v>
      </c>
      <c r="B360" s="111" t="s">
        <v>481</v>
      </c>
      <c r="C360" s="38"/>
      <c r="D360" s="39" t="s">
        <v>226</v>
      </c>
      <c r="E360" s="137">
        <v>0.3997</v>
      </c>
      <c r="F360" s="41"/>
      <c r="G360" s="41"/>
      <c r="H360" s="42"/>
      <c r="I360" s="42"/>
      <c r="J360" s="42"/>
      <c r="K360" s="42">
        <v>5088.41</v>
      </c>
      <c r="L360" s="41">
        <v>1560.75</v>
      </c>
      <c r="M360" s="41">
        <v>0</v>
      </c>
      <c r="N360" s="119">
        <f>E360*N3/100</f>
        <v>350.07140938</v>
      </c>
      <c r="O360" s="119">
        <f>E360*O3/100</f>
        <v>121.41702888</v>
      </c>
      <c r="P360" s="121">
        <f>SUM(N360:O360)</f>
        <v>471.48843825999995</v>
      </c>
      <c r="R360" s="72">
        <v>0</v>
      </c>
      <c r="S360" s="273">
        <v>471.48819821470033</v>
      </c>
    </row>
    <row r="361" spans="1:19" ht="7.5" customHeight="1">
      <c r="A361" s="115"/>
      <c r="B361" s="111"/>
      <c r="C361" s="38"/>
      <c r="D361" s="39"/>
      <c r="E361" s="137"/>
      <c r="F361" s="41"/>
      <c r="G361" s="41"/>
      <c r="H361" s="42"/>
      <c r="I361" s="42"/>
      <c r="J361" s="42"/>
      <c r="K361" s="42"/>
      <c r="L361" s="41"/>
      <c r="M361" s="41"/>
      <c r="N361" s="46"/>
      <c r="O361" s="46"/>
      <c r="P361" s="72"/>
      <c r="R361" s="72"/>
      <c r="S361" s="211"/>
    </row>
    <row r="362" spans="1:19" ht="7.5" customHeight="1">
      <c r="A362" s="115">
        <v>6</v>
      </c>
      <c r="B362" s="111" t="s">
        <v>482</v>
      </c>
      <c r="C362" s="38"/>
      <c r="D362" s="39" t="s">
        <v>227</v>
      </c>
      <c r="E362" s="137">
        <v>0.3998</v>
      </c>
      <c r="F362" s="41"/>
      <c r="G362" s="41"/>
      <c r="H362" s="42"/>
      <c r="I362" s="42"/>
      <c r="J362" s="42"/>
      <c r="K362" s="42">
        <v>5089.69</v>
      </c>
      <c r="L362" s="41">
        <v>1561.14</v>
      </c>
      <c r="M362" s="41">
        <v>0</v>
      </c>
      <c r="N362" s="119">
        <f>E362*N3/100/2</f>
        <v>175.07949645999997</v>
      </c>
      <c r="O362" s="119">
        <f>E362*O3/100/2</f>
        <v>60.72370296</v>
      </c>
      <c r="P362" s="121">
        <f>SUM(N362:O362)</f>
        <v>235.80319941999997</v>
      </c>
      <c r="R362" s="72">
        <v>0</v>
      </c>
      <c r="S362" s="269">
        <v>235.80331818864025</v>
      </c>
    </row>
    <row r="363" spans="1:19" ht="7.5" customHeight="1">
      <c r="A363" s="115"/>
      <c r="B363" s="111"/>
      <c r="C363" s="38"/>
      <c r="D363" s="39" t="s">
        <v>228</v>
      </c>
      <c r="E363" s="137"/>
      <c r="F363" s="41"/>
      <c r="G363" s="41"/>
      <c r="H363" s="42"/>
      <c r="I363" s="42"/>
      <c r="J363" s="42"/>
      <c r="K363" s="42"/>
      <c r="L363" s="41"/>
      <c r="M363" s="41">
        <v>0</v>
      </c>
      <c r="N363" s="122">
        <v>175.07961522864</v>
      </c>
      <c r="O363" s="122">
        <v>60.72370296</v>
      </c>
      <c r="P363" s="124">
        <v>235.80331818864025</v>
      </c>
      <c r="R363" s="72">
        <v>0</v>
      </c>
      <c r="S363" s="270">
        <v>235.80331818864025</v>
      </c>
    </row>
    <row r="364" spans="1:19" ht="7.5" customHeight="1">
      <c r="A364" s="115"/>
      <c r="B364" s="111"/>
      <c r="C364" s="38"/>
      <c r="D364" s="39"/>
      <c r="E364" s="137"/>
      <c r="F364" s="41"/>
      <c r="G364" s="41"/>
      <c r="H364" s="42"/>
      <c r="I364" s="42"/>
      <c r="J364" s="42"/>
      <c r="K364" s="42"/>
      <c r="L364" s="41"/>
      <c r="M364" s="41"/>
      <c r="N364" s="44">
        <v>350.16</v>
      </c>
      <c r="O364" s="41">
        <v>131.44</v>
      </c>
      <c r="P364" s="74">
        <v>471.6</v>
      </c>
      <c r="R364" s="72"/>
      <c r="S364" s="211"/>
    </row>
    <row r="365" spans="1:19" ht="7.5" customHeight="1">
      <c r="A365" s="113">
        <v>6</v>
      </c>
      <c r="B365" s="112">
        <v>9</v>
      </c>
      <c r="C365" s="38" t="s">
        <v>485</v>
      </c>
      <c r="D365" s="39"/>
      <c r="E365" s="135">
        <v>0.9883</v>
      </c>
      <c r="F365" s="41">
        <v>889470</v>
      </c>
      <c r="G365" s="41">
        <v>705434</v>
      </c>
      <c r="H365" s="42">
        <v>310862</v>
      </c>
      <c r="I365" s="42">
        <v>7817</v>
      </c>
      <c r="J365" s="42">
        <v>214706</v>
      </c>
      <c r="K365" s="42"/>
      <c r="L365" s="41"/>
      <c r="M365" s="41"/>
      <c r="P365" s="74"/>
      <c r="R365" s="72"/>
      <c r="S365" s="211"/>
    </row>
    <row r="366" spans="1:19" ht="7.5" customHeight="1">
      <c r="A366" s="115"/>
      <c r="B366" s="111"/>
      <c r="C366" s="38" t="s">
        <v>484</v>
      </c>
      <c r="D366" s="39"/>
      <c r="E366" s="44"/>
      <c r="N366" s="44"/>
      <c r="O366" s="41"/>
      <c r="P366" s="74"/>
      <c r="R366" s="72"/>
      <c r="S366" s="211"/>
    </row>
    <row r="367" spans="1:19" ht="7.5" customHeight="1">
      <c r="A367" s="115">
        <v>6</v>
      </c>
      <c r="B367" s="111" t="s">
        <v>486</v>
      </c>
      <c r="C367" s="38"/>
      <c r="D367" s="39" t="s">
        <v>229</v>
      </c>
      <c r="E367" s="137">
        <v>0.3294</v>
      </c>
      <c r="F367" s="41"/>
      <c r="G367" s="41"/>
      <c r="H367" s="42"/>
      <c r="I367" s="42"/>
      <c r="J367" s="42"/>
      <c r="K367" s="42">
        <v>4193.45</v>
      </c>
      <c r="L367" s="41">
        <v>1286.25</v>
      </c>
      <c r="M367" s="41">
        <v>0</v>
      </c>
      <c r="N367" s="119">
        <f>E367*N3/100</f>
        <v>288.50018076</v>
      </c>
      <c r="O367" s="119">
        <f>E367*O3/100</f>
        <v>100.06196976000001</v>
      </c>
      <c r="P367" s="121">
        <f>SUM(N367:O367)</f>
        <v>388.56215052</v>
      </c>
      <c r="R367" s="72">
        <v>0</v>
      </c>
      <c r="S367" s="269">
        <v>388.56199131681564</v>
      </c>
    </row>
    <row r="368" spans="4:19" ht="7.5" customHeight="1">
      <c r="D368" s="62"/>
      <c r="E368" s="44"/>
      <c r="P368" s="74"/>
      <c r="R368" s="72"/>
      <c r="S368" s="211"/>
    </row>
    <row r="369" spans="1:19" ht="7.5" customHeight="1">
      <c r="A369" s="115">
        <v>6</v>
      </c>
      <c r="B369" s="111" t="s">
        <v>487</v>
      </c>
      <c r="C369" s="38"/>
      <c r="D369" s="39" t="s">
        <v>230</v>
      </c>
      <c r="E369" s="137">
        <v>0.6589</v>
      </c>
      <c r="F369" s="41"/>
      <c r="G369" s="41"/>
      <c r="H369" s="42"/>
      <c r="I369" s="42"/>
      <c r="J369" s="42"/>
      <c r="K369" s="42">
        <v>8388.18</v>
      </c>
      <c r="L369" s="41">
        <v>2572.88</v>
      </c>
      <c r="M369" s="41">
        <v>0</v>
      </c>
      <c r="N369" s="119">
        <f>E369*N3/100</f>
        <v>577.08794506</v>
      </c>
      <c r="O369" s="119">
        <f>E369*O3/100</f>
        <v>200.15431656</v>
      </c>
      <c r="P369" s="121">
        <f>SUM(N369:O369)</f>
        <v>777.24226162</v>
      </c>
      <c r="R369" s="72">
        <v>0</v>
      </c>
      <c r="S369" s="269">
        <v>777.2424208231841</v>
      </c>
    </row>
    <row r="370" spans="1:19" ht="7.5" customHeight="1">
      <c r="A370" s="115"/>
      <c r="B370" s="111"/>
      <c r="C370" s="38"/>
      <c r="D370" s="39"/>
      <c r="E370" s="137"/>
      <c r="F370" s="41"/>
      <c r="G370" s="41"/>
      <c r="H370" s="42"/>
      <c r="I370" s="42"/>
      <c r="J370" s="42"/>
      <c r="K370" s="42"/>
      <c r="L370" s="41"/>
      <c r="M370" s="41"/>
      <c r="N370" s="44"/>
      <c r="O370" s="41"/>
      <c r="P370" s="74"/>
      <c r="R370" s="72"/>
      <c r="S370" s="211"/>
    </row>
    <row r="371" spans="1:19" ht="7.5" customHeight="1">
      <c r="A371" s="115"/>
      <c r="B371" s="111"/>
      <c r="C371" s="38"/>
      <c r="D371" s="39"/>
      <c r="E371" s="137"/>
      <c r="F371" s="41"/>
      <c r="G371" s="41"/>
      <c r="H371" s="42"/>
      <c r="I371" s="42"/>
      <c r="J371" s="42"/>
      <c r="K371" s="42"/>
      <c r="L371" s="41"/>
      <c r="M371" s="41"/>
      <c r="N371" s="44"/>
      <c r="O371" s="41"/>
      <c r="P371" s="74"/>
      <c r="R371" s="72"/>
      <c r="S371" s="211"/>
    </row>
    <row r="372" spans="1:19" ht="7.5" customHeight="1">
      <c r="A372" s="115">
        <v>6</v>
      </c>
      <c r="B372" s="111">
        <v>10</v>
      </c>
      <c r="C372" s="38" t="s">
        <v>364</v>
      </c>
      <c r="D372" s="39" t="s">
        <v>231</v>
      </c>
      <c r="E372" s="137">
        <v>4.0053</v>
      </c>
      <c r="F372" s="41">
        <v>2032380</v>
      </c>
      <c r="G372" s="41">
        <v>1611870</v>
      </c>
      <c r="H372" s="42">
        <v>710299</v>
      </c>
      <c r="I372" s="42">
        <v>17862</v>
      </c>
      <c r="J372" s="42">
        <v>490588</v>
      </c>
      <c r="K372" s="42">
        <v>50989.81</v>
      </c>
      <c r="L372" s="41">
        <v>15639.94</v>
      </c>
      <c r="M372" s="41">
        <v>0</v>
      </c>
      <c r="N372" s="119">
        <f>$N$3*E372/100</f>
        <v>3507.98352762</v>
      </c>
      <c r="O372" s="119">
        <f>$O$3*E372/100</f>
        <v>1216.69158312</v>
      </c>
      <c r="P372" s="121">
        <f>SUM(N372:O372)</f>
        <v>4724.67511074</v>
      </c>
      <c r="R372" s="72">
        <v>0</v>
      </c>
      <c r="S372" s="269">
        <v>4724.67511074</v>
      </c>
    </row>
    <row r="373" spans="1:19" ht="7.5" customHeight="1">
      <c r="A373" s="115"/>
      <c r="B373" s="111"/>
      <c r="C373" s="38"/>
      <c r="D373" s="39"/>
      <c r="E373" s="137"/>
      <c r="F373" s="41"/>
      <c r="G373" s="41"/>
      <c r="H373" s="42"/>
      <c r="I373" s="42"/>
      <c r="J373" s="42"/>
      <c r="K373" s="42"/>
      <c r="L373" s="41"/>
      <c r="M373" s="41"/>
      <c r="N373" s="46"/>
      <c r="O373" s="46"/>
      <c r="P373" s="72"/>
      <c r="R373" s="72"/>
      <c r="S373" s="211"/>
    </row>
    <row r="374" spans="1:19" ht="7.5" customHeight="1">
      <c r="A374" s="115">
        <v>6</v>
      </c>
      <c r="B374" s="111">
        <v>11</v>
      </c>
      <c r="C374" s="38" t="s">
        <v>9</v>
      </c>
      <c r="D374" s="39" t="s">
        <v>232</v>
      </c>
      <c r="E374" s="137">
        <v>0.6179</v>
      </c>
      <c r="F374" s="41">
        <v>556110</v>
      </c>
      <c r="G374" s="41">
        <v>441048</v>
      </c>
      <c r="H374" s="42">
        <v>194356</v>
      </c>
      <c r="I374" s="42">
        <v>4888</v>
      </c>
      <c r="J374" s="42">
        <v>134237</v>
      </c>
      <c r="K374" s="42">
        <v>7866.23</v>
      </c>
      <c r="L374" s="41">
        <v>2412.78</v>
      </c>
      <c r="M374" s="41">
        <v>0</v>
      </c>
      <c r="N374" s="119">
        <f>$N$3*E374/100</f>
        <v>541.17869366</v>
      </c>
      <c r="O374" s="120">
        <f>$O$3*E374/100</f>
        <v>187.69973016</v>
      </c>
      <c r="P374" s="121">
        <f>SUM(N374:O374)</f>
        <v>728.8784238200001</v>
      </c>
      <c r="R374" s="72">
        <v>0</v>
      </c>
      <c r="S374" s="269">
        <v>728.8784238200001</v>
      </c>
    </row>
    <row r="375" spans="1:19" ht="7.5" customHeight="1">
      <c r="A375" s="115"/>
      <c r="B375" s="111"/>
      <c r="C375" s="38"/>
      <c r="D375" s="39" t="s">
        <v>233</v>
      </c>
      <c r="E375" s="137"/>
      <c r="F375" s="41"/>
      <c r="G375" s="41"/>
      <c r="H375" s="42"/>
      <c r="I375" s="42"/>
      <c r="J375" s="42"/>
      <c r="K375" s="42"/>
      <c r="L375" s="41"/>
      <c r="M375" s="41"/>
      <c r="N375" s="44"/>
      <c r="O375" s="41"/>
      <c r="P375" s="74"/>
      <c r="R375" s="72"/>
      <c r="S375" s="211"/>
    </row>
    <row r="376" spans="1:19" ht="7.5" customHeight="1">
      <c r="A376" s="115"/>
      <c r="B376" s="111"/>
      <c r="C376" s="38"/>
      <c r="D376" s="39"/>
      <c r="E376" s="137"/>
      <c r="F376" s="41"/>
      <c r="G376" s="41"/>
      <c r="H376" s="42"/>
      <c r="I376" s="42"/>
      <c r="J376" s="42"/>
      <c r="K376" s="42"/>
      <c r="L376" s="41"/>
      <c r="M376" s="41"/>
      <c r="N376" s="44"/>
      <c r="O376" s="41"/>
      <c r="P376" s="74"/>
      <c r="R376" s="72"/>
      <c r="S376" s="211"/>
    </row>
    <row r="377" spans="1:19" ht="7.5" customHeight="1">
      <c r="A377" s="115">
        <v>6</v>
      </c>
      <c r="B377" s="111">
        <v>12</v>
      </c>
      <c r="C377" s="38" t="s">
        <v>488</v>
      </c>
      <c r="D377" s="174" t="s">
        <v>9</v>
      </c>
      <c r="E377" s="137">
        <v>0.7361</v>
      </c>
      <c r="F377" s="41">
        <v>662490</v>
      </c>
      <c r="G377" s="41">
        <v>525417</v>
      </c>
      <c r="H377" s="42">
        <v>231534</v>
      </c>
      <c r="I377" s="42">
        <v>5823</v>
      </c>
      <c r="J377" s="42">
        <v>159916</v>
      </c>
      <c r="K377" s="42">
        <v>9370.98</v>
      </c>
      <c r="L377" s="41">
        <v>2874.33</v>
      </c>
      <c r="M377" s="41">
        <v>0</v>
      </c>
      <c r="N377" s="119">
        <f>$N$3*E377/100</f>
        <v>644.70243794</v>
      </c>
      <c r="O377" s="120">
        <f>$O$3*E377/100</f>
        <v>223.60539143999998</v>
      </c>
      <c r="P377" s="121">
        <f>SUM(N377:O377)</f>
        <v>868.3078293799999</v>
      </c>
      <c r="R377" s="72">
        <v>0</v>
      </c>
      <c r="S377" s="269">
        <v>868.3078293799999</v>
      </c>
    </row>
    <row r="378" spans="1:19" ht="7.5" customHeight="1">
      <c r="A378" s="115"/>
      <c r="B378" s="111"/>
      <c r="C378" s="38"/>
      <c r="D378" s="174"/>
      <c r="E378" s="137"/>
      <c r="F378" s="41"/>
      <c r="G378" s="41"/>
      <c r="H378" s="42"/>
      <c r="I378" s="42"/>
      <c r="J378" s="42"/>
      <c r="K378" s="42"/>
      <c r="L378" s="41"/>
      <c r="M378" s="41"/>
      <c r="N378" s="44"/>
      <c r="O378" s="41"/>
      <c r="P378" s="74"/>
      <c r="R378" s="72"/>
      <c r="S378" s="211"/>
    </row>
    <row r="379" spans="1:19" ht="7.5" customHeight="1">
      <c r="A379" s="115">
        <v>6</v>
      </c>
      <c r="B379" s="111">
        <v>13</v>
      </c>
      <c r="C379" s="38" t="s">
        <v>489</v>
      </c>
      <c r="D379" s="39" t="s">
        <v>234</v>
      </c>
      <c r="E379" s="137">
        <v>0.521</v>
      </c>
      <c r="F379" s="41">
        <v>468900</v>
      </c>
      <c r="G379" s="41">
        <v>371882</v>
      </c>
      <c r="H379" s="42">
        <v>163876</v>
      </c>
      <c r="I379" s="42">
        <v>4121</v>
      </c>
      <c r="J379" s="42">
        <v>113186</v>
      </c>
      <c r="K379" s="42">
        <v>6632.63</v>
      </c>
      <c r="L379" s="41">
        <v>2034.41</v>
      </c>
      <c r="M379" s="41">
        <v>0</v>
      </c>
      <c r="N379" s="119">
        <f>$N$3*E379/100</f>
        <v>456.3102434</v>
      </c>
      <c r="O379" s="120">
        <f>$O$3*E379/100</f>
        <v>158.2643784</v>
      </c>
      <c r="P379" s="121">
        <f>SUM(N379:O379)</f>
        <v>614.5746217999999</v>
      </c>
      <c r="R379" s="72">
        <v>0</v>
      </c>
      <c r="S379" s="269">
        <v>614.5746217999999</v>
      </c>
    </row>
    <row r="380" spans="1:19" ht="7.5" customHeight="1">
      <c r="A380" s="115"/>
      <c r="B380" s="111"/>
      <c r="C380" s="38"/>
      <c r="D380" s="39" t="s">
        <v>235</v>
      </c>
      <c r="E380" s="137"/>
      <c r="F380" s="41"/>
      <c r="G380" s="41"/>
      <c r="H380" s="42"/>
      <c r="I380" s="42"/>
      <c r="J380" s="42"/>
      <c r="K380" s="42"/>
      <c r="L380" s="41"/>
      <c r="M380" s="41"/>
      <c r="N380" s="44"/>
      <c r="O380" s="41"/>
      <c r="P380" s="74"/>
      <c r="R380" s="72"/>
      <c r="S380" s="211"/>
    </row>
    <row r="381" spans="1:19" ht="7.5" customHeight="1">
      <c r="A381" s="115"/>
      <c r="B381" s="111"/>
      <c r="C381" s="38"/>
      <c r="D381" s="39"/>
      <c r="E381" s="137"/>
      <c r="F381" s="41"/>
      <c r="G381" s="41"/>
      <c r="H381" s="42"/>
      <c r="I381" s="42"/>
      <c r="J381" s="42"/>
      <c r="K381" s="42"/>
      <c r="L381" s="41"/>
      <c r="M381" s="41"/>
      <c r="N381" s="44"/>
      <c r="O381" s="41"/>
      <c r="P381" s="74"/>
      <c r="R381" s="72"/>
      <c r="S381" s="211"/>
    </row>
    <row r="382" spans="1:19" ht="7.5" customHeight="1">
      <c r="A382" s="115">
        <v>6</v>
      </c>
      <c r="B382" s="111">
        <v>14</v>
      </c>
      <c r="C382" s="38" t="s">
        <v>697</v>
      </c>
      <c r="D382" s="39" t="s">
        <v>16</v>
      </c>
      <c r="E382" s="137">
        <v>0.6861</v>
      </c>
      <c r="F382" s="41">
        <v>617490</v>
      </c>
      <c r="G382" s="41">
        <v>489728</v>
      </c>
      <c r="H382" s="42">
        <v>215807</v>
      </c>
      <c r="I382" s="42">
        <v>5427</v>
      </c>
      <c r="J382" s="42">
        <v>149054</v>
      </c>
      <c r="K382" s="42">
        <v>8734.45</v>
      </c>
      <c r="L382" s="41">
        <v>2679.09</v>
      </c>
      <c r="M382" s="41">
        <v>0</v>
      </c>
      <c r="N382" s="119">
        <f>$N$3*E382/100</f>
        <v>600.9106679399999</v>
      </c>
      <c r="O382" s="120">
        <f>$O$3*E382/100</f>
        <v>208.41687144000002</v>
      </c>
      <c r="P382" s="121">
        <f>SUM(N382:O382)</f>
        <v>809.32753938</v>
      </c>
      <c r="R382" s="72">
        <v>0</v>
      </c>
      <c r="S382" s="269">
        <v>809.32753938</v>
      </c>
    </row>
    <row r="383" spans="1:19" ht="7.5" customHeight="1">
      <c r="A383" s="115"/>
      <c r="B383" s="111"/>
      <c r="C383" s="38"/>
      <c r="D383" s="39" t="s">
        <v>82</v>
      </c>
      <c r="E383" s="137"/>
      <c r="F383" s="41"/>
      <c r="G383" s="41"/>
      <c r="H383" s="42"/>
      <c r="I383" s="42"/>
      <c r="J383" s="42"/>
      <c r="K383" s="42"/>
      <c r="L383" s="41"/>
      <c r="M383" s="41"/>
      <c r="N383" s="46"/>
      <c r="O383" s="58"/>
      <c r="P383" s="72"/>
      <c r="R383" s="72"/>
      <c r="S383" s="211"/>
    </row>
    <row r="384" spans="1:19" ht="7.5" customHeight="1">
      <c r="A384" s="115"/>
      <c r="B384" s="111"/>
      <c r="C384" s="38"/>
      <c r="D384" s="39"/>
      <c r="E384" s="137"/>
      <c r="F384" s="41"/>
      <c r="G384" s="41"/>
      <c r="H384" s="42"/>
      <c r="I384" s="42"/>
      <c r="J384" s="42"/>
      <c r="K384" s="42"/>
      <c r="L384" s="41"/>
      <c r="M384" s="41"/>
      <c r="N384" s="46"/>
      <c r="O384" s="58"/>
      <c r="P384" s="72"/>
      <c r="R384" s="72"/>
      <c r="S384" s="211"/>
    </row>
    <row r="385" spans="1:19" ht="7.5" customHeight="1">
      <c r="A385" s="113">
        <v>6</v>
      </c>
      <c r="B385" s="112">
        <v>15</v>
      </c>
      <c r="C385" s="38" t="s">
        <v>490</v>
      </c>
      <c r="D385" s="39"/>
      <c r="E385" s="135">
        <v>0.9118</v>
      </c>
      <c r="F385" s="41">
        <v>820620</v>
      </c>
      <c r="G385" s="41">
        <v>650829</v>
      </c>
      <c r="H385" s="42">
        <v>143399</v>
      </c>
      <c r="I385" s="42">
        <v>7212</v>
      </c>
      <c r="J385" s="42">
        <v>99043</v>
      </c>
      <c r="K385" s="42"/>
      <c r="L385" s="41"/>
      <c r="M385" s="41"/>
      <c r="N385" s="44"/>
      <c r="O385" s="41"/>
      <c r="P385" s="74"/>
      <c r="R385" s="72"/>
      <c r="S385" s="211"/>
    </row>
    <row r="386" spans="1:19" ht="7.5" customHeight="1">
      <c r="A386" s="115"/>
      <c r="B386" s="111"/>
      <c r="C386" s="38" t="s">
        <v>491</v>
      </c>
      <c r="D386" s="39"/>
      <c r="E386" s="137"/>
      <c r="F386" s="41"/>
      <c r="G386" s="41"/>
      <c r="H386" s="30"/>
      <c r="I386" s="30"/>
      <c r="J386" s="30"/>
      <c r="K386" s="42"/>
      <c r="L386" s="41"/>
      <c r="M386" s="41"/>
      <c r="N386" s="44"/>
      <c r="O386" s="41"/>
      <c r="P386" s="74"/>
      <c r="R386" s="72"/>
      <c r="S386" s="211"/>
    </row>
    <row r="387" spans="1:19" ht="7.5" customHeight="1">
      <c r="A387" s="115"/>
      <c r="B387" s="111"/>
      <c r="C387" s="38"/>
      <c r="D387" s="62"/>
      <c r="E387" s="137"/>
      <c r="F387" s="41"/>
      <c r="G387" s="42"/>
      <c r="H387" s="42"/>
      <c r="I387" s="42"/>
      <c r="J387" s="42"/>
      <c r="K387" s="42"/>
      <c r="L387" s="41"/>
      <c r="M387" s="41"/>
      <c r="N387" s="44"/>
      <c r="O387" s="41"/>
      <c r="P387" s="74"/>
      <c r="R387" s="72"/>
      <c r="S387" s="211"/>
    </row>
    <row r="388" spans="1:19" ht="7.5" customHeight="1">
      <c r="A388" s="115">
        <v>6</v>
      </c>
      <c r="B388" s="111" t="s">
        <v>492</v>
      </c>
      <c r="C388" s="38"/>
      <c r="D388" s="39" t="s">
        <v>236</v>
      </c>
      <c r="E388" s="137">
        <v>0.4559</v>
      </c>
      <c r="F388" s="41"/>
      <c r="G388" s="42"/>
      <c r="H388" s="42"/>
      <c r="I388" s="42"/>
      <c r="J388" s="42"/>
      <c r="K388" s="42">
        <v>5803.87</v>
      </c>
      <c r="L388" s="41">
        <v>1780.2</v>
      </c>
      <c r="M388" s="41">
        <v>0</v>
      </c>
      <c r="N388" s="119">
        <f>E388*N3/100</f>
        <v>399.29335886</v>
      </c>
      <c r="O388" s="119">
        <f>E388*O3/100</f>
        <v>138.48892536000002</v>
      </c>
      <c r="P388" s="121">
        <f>SUM(N388:O388)</f>
        <v>537.7822842200001</v>
      </c>
      <c r="Q388" s="75"/>
      <c r="R388" s="72">
        <v>0</v>
      </c>
      <c r="S388" s="269">
        <v>537.7822842200001</v>
      </c>
    </row>
    <row r="389" spans="1:19" ht="7.5" customHeight="1">
      <c r="A389" s="115"/>
      <c r="B389" s="111"/>
      <c r="C389" s="38"/>
      <c r="D389" s="39" t="s">
        <v>237</v>
      </c>
      <c r="E389" s="137"/>
      <c r="F389" s="41"/>
      <c r="G389" s="42"/>
      <c r="H389" s="42"/>
      <c r="I389" s="42"/>
      <c r="J389" s="42"/>
      <c r="K389" s="42"/>
      <c r="L389" s="41"/>
      <c r="M389" s="41"/>
      <c r="N389" s="46"/>
      <c r="O389" s="58"/>
      <c r="P389" s="72"/>
      <c r="R389" s="72"/>
      <c r="S389" s="211"/>
    </row>
    <row r="390" spans="4:19" ht="7.5" customHeight="1">
      <c r="D390" s="62"/>
      <c r="E390" s="44"/>
      <c r="P390" s="74"/>
      <c r="R390" s="72"/>
      <c r="S390" s="211"/>
    </row>
    <row r="391" spans="1:19" s="75" customFormat="1" ht="7.5" customHeight="1">
      <c r="A391" s="115">
        <v>6</v>
      </c>
      <c r="B391" s="111" t="s">
        <v>493</v>
      </c>
      <c r="C391" s="38"/>
      <c r="D391" s="39" t="s">
        <v>238</v>
      </c>
      <c r="E391" s="137">
        <v>0.4559</v>
      </c>
      <c r="F391" s="41"/>
      <c r="G391" s="42"/>
      <c r="H391" s="42"/>
      <c r="I391" s="42"/>
      <c r="J391" s="42"/>
      <c r="K391" s="42">
        <v>5803.87</v>
      </c>
      <c r="L391" s="41">
        <v>1780.2</v>
      </c>
      <c r="M391" s="41">
        <v>0</v>
      </c>
      <c r="N391" s="119">
        <v>399.29335886</v>
      </c>
      <c r="O391" s="119">
        <v>138.48892536000002</v>
      </c>
      <c r="P391" s="121">
        <v>537.78228422</v>
      </c>
      <c r="Q391" s="30"/>
      <c r="R391" s="72">
        <v>0</v>
      </c>
      <c r="S391" s="269">
        <v>537.7822842200001</v>
      </c>
    </row>
    <row r="392" spans="4:19" ht="7.5" customHeight="1">
      <c r="D392" s="62"/>
      <c r="E392" s="44"/>
      <c r="P392" s="74"/>
      <c r="Q392" s="43"/>
      <c r="R392" s="72"/>
      <c r="S392" s="211"/>
    </row>
    <row r="393" spans="1:19" ht="7.5" customHeight="1">
      <c r="A393" s="43"/>
      <c r="B393" s="43"/>
      <c r="C393" s="43"/>
      <c r="D393" s="39"/>
      <c r="E393" s="43"/>
      <c r="F393" s="43"/>
      <c r="G393" s="41"/>
      <c r="H393" s="42"/>
      <c r="I393" s="42"/>
      <c r="J393" s="42"/>
      <c r="K393" s="42"/>
      <c r="L393" s="41"/>
      <c r="M393" s="41"/>
      <c r="N393" s="30"/>
      <c r="O393" s="30"/>
      <c r="P393" s="30"/>
      <c r="Q393" s="43"/>
      <c r="R393" s="72"/>
      <c r="S393" s="211"/>
    </row>
    <row r="394" spans="1:19" ht="7.5" customHeight="1">
      <c r="A394" s="115">
        <v>6</v>
      </c>
      <c r="B394" s="111" t="s">
        <v>494</v>
      </c>
      <c r="C394" s="38" t="s">
        <v>698</v>
      </c>
      <c r="D394" s="39" t="s">
        <v>239</v>
      </c>
      <c r="E394" s="136">
        <v>0.46043</v>
      </c>
      <c r="F394" s="41">
        <v>414387</v>
      </c>
      <c r="G394" s="42">
        <v>328648</v>
      </c>
      <c r="H394" s="42">
        <v>144825</v>
      </c>
      <c r="I394" s="42">
        <v>3642</v>
      </c>
      <c r="J394" s="42">
        <v>100027</v>
      </c>
      <c r="K394" s="42">
        <v>2930.77</v>
      </c>
      <c r="L394" s="42">
        <v>898.94</v>
      </c>
      <c r="M394" s="42">
        <v>0</v>
      </c>
      <c r="N394" s="119">
        <f>N396*K394/K396</f>
        <v>201.63044661099997</v>
      </c>
      <c r="O394" s="119">
        <f>E394*O3/100/2</f>
        <v>69.932502636</v>
      </c>
      <c r="P394" s="121">
        <f>SUM(N394:O394)</f>
        <v>271.56294924699995</v>
      </c>
      <c r="Q394" s="43"/>
      <c r="R394" s="72">
        <v>0</v>
      </c>
      <c r="S394" s="269">
        <v>271.56294924699995</v>
      </c>
    </row>
    <row r="395" spans="1:19" s="43" customFormat="1" ht="7.5" customHeight="1">
      <c r="A395" s="115"/>
      <c r="B395" s="111"/>
      <c r="C395" s="38"/>
      <c r="D395" s="39" t="s">
        <v>495</v>
      </c>
      <c r="E395" s="139"/>
      <c r="F395" s="42"/>
      <c r="G395" s="42"/>
      <c r="H395" s="42"/>
      <c r="I395" s="42"/>
      <c r="J395" s="42"/>
      <c r="K395" s="42">
        <v>2930.77</v>
      </c>
      <c r="L395" s="42">
        <v>898.95</v>
      </c>
      <c r="M395" s="42">
        <v>0</v>
      </c>
      <c r="N395" s="122">
        <f>N396*K395/K396</f>
        <v>201.63044661099997</v>
      </c>
      <c r="O395" s="122">
        <v>69.932502636</v>
      </c>
      <c r="P395" s="124">
        <f>SUM(N395:O395)</f>
        <v>271.56294924699995</v>
      </c>
      <c r="R395" s="72">
        <v>0</v>
      </c>
      <c r="S395" s="270">
        <v>271.56294924699995</v>
      </c>
    </row>
    <row r="396" spans="1:19" s="43" customFormat="1" ht="7.5" customHeight="1">
      <c r="A396" s="115"/>
      <c r="B396" s="111"/>
      <c r="C396" s="38"/>
      <c r="D396" s="39"/>
      <c r="E396" s="139"/>
      <c r="F396" s="42"/>
      <c r="G396" s="42"/>
      <c r="H396" s="42"/>
      <c r="I396" s="42"/>
      <c r="J396" s="42"/>
      <c r="K396" s="42">
        <f>SUM(K394:K396)</f>
        <v>5861.54</v>
      </c>
      <c r="L396" s="42">
        <f>SUM(L394:L396)</f>
        <v>1797.89</v>
      </c>
      <c r="M396" s="42"/>
      <c r="N396" s="44">
        <f>$N$3*E394/100</f>
        <v>403.26089322199994</v>
      </c>
      <c r="O396" s="41">
        <f>$O$3*E394/100</f>
        <v>139.865005272</v>
      </c>
      <c r="P396" s="74">
        <f>SUM(N396:O396)</f>
        <v>543.1258984939999</v>
      </c>
      <c r="R396" s="72"/>
      <c r="S396" s="211"/>
    </row>
    <row r="397" spans="1:19" s="43" customFormat="1" ht="7.5" customHeight="1">
      <c r="A397" s="115"/>
      <c r="B397" s="111"/>
      <c r="C397" s="38"/>
      <c r="D397" s="39"/>
      <c r="E397" s="139"/>
      <c r="F397" s="42"/>
      <c r="G397" s="42"/>
      <c r="H397" s="42"/>
      <c r="I397" s="42"/>
      <c r="J397" s="42"/>
      <c r="M397" s="42"/>
      <c r="N397" s="44"/>
      <c r="O397" s="41"/>
      <c r="P397" s="74"/>
      <c r="Q397" s="30"/>
      <c r="R397" s="72"/>
      <c r="S397" s="211"/>
    </row>
    <row r="398" spans="1:19" s="43" customFormat="1" ht="7.5" customHeight="1">
      <c r="A398" s="115">
        <v>6</v>
      </c>
      <c r="B398" s="111" t="s">
        <v>496</v>
      </c>
      <c r="C398" s="38" t="s">
        <v>699</v>
      </c>
      <c r="D398" s="39" t="s">
        <v>240</v>
      </c>
      <c r="E398" s="136">
        <v>0.46043</v>
      </c>
      <c r="F398" s="41">
        <v>414387</v>
      </c>
      <c r="G398" s="42">
        <v>328648</v>
      </c>
      <c r="H398" s="42">
        <v>144825</v>
      </c>
      <c r="I398" s="42">
        <v>3642</v>
      </c>
      <c r="J398" s="42">
        <v>100027</v>
      </c>
      <c r="K398" s="42">
        <v>5861.54</v>
      </c>
      <c r="L398" s="42">
        <v>1797.89</v>
      </c>
      <c r="M398" s="42">
        <v>0</v>
      </c>
      <c r="N398" s="119">
        <f>$N$3*E398/100</f>
        <v>403.26089322199994</v>
      </c>
      <c r="O398" s="120">
        <f>$O$3*E398/100</f>
        <v>139.865005272</v>
      </c>
      <c r="P398" s="121">
        <f>SUM(N398:O398)</f>
        <v>543.1258984939999</v>
      </c>
      <c r="Q398" s="30"/>
      <c r="R398" s="72">
        <v>0</v>
      </c>
      <c r="S398" s="269">
        <v>543.1258984939999</v>
      </c>
    </row>
    <row r="399" spans="1:19" s="43" customFormat="1" ht="7.5" customHeight="1">
      <c r="A399" s="115"/>
      <c r="B399" s="111"/>
      <c r="C399" s="38" t="s">
        <v>700</v>
      </c>
      <c r="E399" s="137"/>
      <c r="F399" s="41"/>
      <c r="G399" s="42"/>
      <c r="H399" s="42"/>
      <c r="I399" s="42"/>
      <c r="J399" s="42"/>
      <c r="K399" s="42">
        <v>5861.54</v>
      </c>
      <c r="L399" s="42">
        <v>1797.89</v>
      </c>
      <c r="M399" s="42"/>
      <c r="N399" s="46"/>
      <c r="O399" s="58"/>
      <c r="P399" s="72"/>
      <c r="Q399" s="30"/>
      <c r="R399" s="72"/>
      <c r="S399" s="211"/>
    </row>
    <row r="400" spans="1:19" ht="7.5" customHeight="1">
      <c r="A400" s="115"/>
      <c r="B400" s="111"/>
      <c r="C400" s="38"/>
      <c r="D400" s="43"/>
      <c r="E400" s="137"/>
      <c r="F400" s="41"/>
      <c r="G400" s="42"/>
      <c r="H400" s="42"/>
      <c r="I400" s="42"/>
      <c r="J400" s="42"/>
      <c r="K400" s="42"/>
      <c r="L400" s="42"/>
      <c r="M400" s="42"/>
      <c r="N400" s="46"/>
      <c r="O400" s="58"/>
      <c r="P400" s="72"/>
      <c r="R400" s="72"/>
      <c r="S400" s="211"/>
    </row>
    <row r="401" spans="1:19" ht="7.5" customHeight="1">
      <c r="A401" s="113">
        <v>6</v>
      </c>
      <c r="B401" s="112" t="s">
        <v>497</v>
      </c>
      <c r="C401" s="38" t="s">
        <v>701</v>
      </c>
      <c r="D401" s="39"/>
      <c r="E401" s="175">
        <v>0.46044</v>
      </c>
      <c r="F401" s="41">
        <v>414396</v>
      </c>
      <c r="G401" s="42">
        <v>328656</v>
      </c>
      <c r="H401" s="42">
        <v>144827</v>
      </c>
      <c r="I401" s="42">
        <v>3642</v>
      </c>
      <c r="J401" s="42">
        <v>100030</v>
      </c>
      <c r="K401" s="42">
        <v>5861.67</v>
      </c>
      <c r="L401" s="42">
        <v>1797.93</v>
      </c>
      <c r="M401" s="42"/>
      <c r="N401" s="44"/>
      <c r="O401" s="41"/>
      <c r="P401" s="74"/>
      <c r="R401" s="72"/>
      <c r="S401" s="211"/>
    </row>
    <row r="402" spans="1:19" ht="7.5" customHeight="1">
      <c r="A402" s="115"/>
      <c r="B402" s="111"/>
      <c r="C402" s="38"/>
      <c r="D402" s="39"/>
      <c r="E402" s="137"/>
      <c r="F402" s="41"/>
      <c r="G402" s="42"/>
      <c r="H402" s="42"/>
      <c r="I402" s="42"/>
      <c r="J402" s="42"/>
      <c r="K402" s="42"/>
      <c r="L402" s="42"/>
      <c r="M402" s="42"/>
      <c r="N402" s="53"/>
      <c r="O402" s="42"/>
      <c r="P402" s="71"/>
      <c r="R402" s="72"/>
      <c r="S402" s="211"/>
    </row>
    <row r="403" spans="1:19" ht="7.5" customHeight="1">
      <c r="A403" s="113">
        <v>6</v>
      </c>
      <c r="B403" s="112">
        <v>17</v>
      </c>
      <c r="C403" s="38" t="s">
        <v>704</v>
      </c>
      <c r="D403" s="39"/>
      <c r="E403" s="135">
        <v>0.8851</v>
      </c>
      <c r="F403" s="41">
        <v>796590</v>
      </c>
      <c r="G403" s="41">
        <v>631771</v>
      </c>
      <c r="H403" s="42">
        <v>278401</v>
      </c>
      <c r="I403" s="42">
        <v>7001</v>
      </c>
      <c r="J403" s="42">
        <v>192286</v>
      </c>
      <c r="K403" s="42">
        <v>11267.85</v>
      </c>
      <c r="L403" s="41">
        <v>3456.15</v>
      </c>
      <c r="M403" s="41"/>
      <c r="N403" s="44"/>
      <c r="O403" s="41"/>
      <c r="P403" s="74"/>
      <c r="Q403" s="43"/>
      <c r="R403" s="72"/>
      <c r="S403" s="211"/>
    </row>
    <row r="404" spans="1:19" ht="7.5" customHeight="1">
      <c r="A404" s="115"/>
      <c r="B404" s="111"/>
      <c r="C404" s="38" t="s">
        <v>703</v>
      </c>
      <c r="D404" s="39"/>
      <c r="E404" s="176"/>
      <c r="F404" s="41"/>
      <c r="G404" s="41"/>
      <c r="H404" s="42"/>
      <c r="I404" s="42"/>
      <c r="J404" s="42"/>
      <c r="K404" s="42"/>
      <c r="L404" s="41"/>
      <c r="M404" s="41"/>
      <c r="N404" s="44"/>
      <c r="O404" s="41"/>
      <c r="P404" s="74"/>
      <c r="Q404" s="43"/>
      <c r="R404" s="72"/>
      <c r="S404" s="211"/>
    </row>
    <row r="405" spans="1:19" ht="7.5" customHeight="1">
      <c r="A405" s="43"/>
      <c r="B405" s="43"/>
      <c r="C405" s="38" t="s">
        <v>702</v>
      </c>
      <c r="D405" s="43"/>
      <c r="E405" s="139"/>
      <c r="F405" s="41"/>
      <c r="G405" s="41"/>
      <c r="H405" s="42"/>
      <c r="I405" s="42"/>
      <c r="J405" s="42"/>
      <c r="K405" s="42"/>
      <c r="L405" s="41"/>
      <c r="M405" s="41"/>
      <c r="N405" s="44"/>
      <c r="O405" s="41"/>
      <c r="P405" s="74"/>
      <c r="Q405" s="43"/>
      <c r="R405" s="72"/>
      <c r="S405" s="211"/>
    </row>
    <row r="406" spans="1:19" ht="7.5" customHeight="1">
      <c r="A406" s="43"/>
      <c r="B406" s="43"/>
      <c r="C406" s="38"/>
      <c r="D406" s="43"/>
      <c r="E406" s="139"/>
      <c r="F406" s="41"/>
      <c r="G406" s="41"/>
      <c r="H406" s="42"/>
      <c r="I406" s="42"/>
      <c r="J406" s="42"/>
      <c r="K406" s="42"/>
      <c r="L406" s="41"/>
      <c r="M406" s="41"/>
      <c r="N406" s="44"/>
      <c r="O406" s="41"/>
      <c r="P406" s="74"/>
      <c r="Q406" s="43"/>
      <c r="R406" s="72"/>
      <c r="S406" s="211"/>
    </row>
    <row r="407" spans="1:19" s="43" customFormat="1" ht="7.5" customHeight="1">
      <c r="A407" s="115">
        <v>6</v>
      </c>
      <c r="B407" s="111" t="s">
        <v>245</v>
      </c>
      <c r="C407" s="38" t="s">
        <v>748</v>
      </c>
      <c r="D407" s="39" t="s">
        <v>241</v>
      </c>
      <c r="E407" s="139">
        <v>0.4463</v>
      </c>
      <c r="F407" s="41"/>
      <c r="G407" s="41"/>
      <c r="H407" s="42"/>
      <c r="I407" s="42"/>
      <c r="J407" s="42"/>
      <c r="K407" s="42"/>
      <c r="L407" s="41"/>
      <c r="M407" s="41">
        <v>0</v>
      </c>
      <c r="N407" s="119">
        <v>390.89</v>
      </c>
      <c r="O407" s="119">
        <f>E407*O3/100</f>
        <v>135.57272952</v>
      </c>
      <c r="P407" s="121">
        <f>N407+O407</f>
        <v>526.46272952</v>
      </c>
      <c r="R407" s="72">
        <v>0</v>
      </c>
      <c r="S407" s="269">
        <v>526.46272952</v>
      </c>
    </row>
    <row r="408" spans="1:19" s="43" customFormat="1" ht="7.5" customHeight="1">
      <c r="A408" s="115"/>
      <c r="B408" s="153"/>
      <c r="C408" s="38" t="s">
        <v>749</v>
      </c>
      <c r="D408" s="39" t="s">
        <v>501</v>
      </c>
      <c r="E408" s="139"/>
      <c r="F408" s="41"/>
      <c r="G408" s="41"/>
      <c r="H408" s="42"/>
      <c r="I408" s="42"/>
      <c r="J408" s="42"/>
      <c r="K408" s="42"/>
      <c r="L408" s="41"/>
      <c r="M408" s="41"/>
      <c r="N408" s="44"/>
      <c r="O408" s="41"/>
      <c r="P408" s="74"/>
      <c r="R408" s="72"/>
      <c r="S408" s="211"/>
    </row>
    <row r="409" spans="1:19" s="43" customFormat="1" ht="7.5" customHeight="1">
      <c r="A409" s="115"/>
      <c r="B409" s="153"/>
      <c r="C409" s="38"/>
      <c r="D409" s="39"/>
      <c r="E409" s="139"/>
      <c r="F409" s="41"/>
      <c r="G409" s="41"/>
      <c r="H409" s="42"/>
      <c r="I409" s="42"/>
      <c r="J409" s="42"/>
      <c r="K409" s="42"/>
      <c r="L409" s="41"/>
      <c r="M409" s="41"/>
      <c r="N409" s="44"/>
      <c r="O409" s="41"/>
      <c r="P409" s="74"/>
      <c r="R409" s="72"/>
      <c r="S409" s="211"/>
    </row>
    <row r="410" spans="1:19" s="43" customFormat="1" ht="7.5" customHeight="1">
      <c r="A410" s="115">
        <v>6</v>
      </c>
      <c r="B410" s="111" t="s">
        <v>246</v>
      </c>
      <c r="C410" s="38"/>
      <c r="D410" s="39" t="s">
        <v>242</v>
      </c>
      <c r="E410" s="146">
        <v>0.45294</v>
      </c>
      <c r="F410" s="41"/>
      <c r="G410" s="41"/>
      <c r="H410" s="42"/>
      <c r="I410" s="42"/>
      <c r="J410" s="42"/>
      <c r="K410" s="42"/>
      <c r="L410" s="41"/>
      <c r="M410" s="41">
        <v>0</v>
      </c>
      <c r="N410" s="119">
        <f>396.7*0.65</f>
        <v>257.855</v>
      </c>
      <c r="O410" s="119">
        <f>E410*O3/100*0.65</f>
        <v>89.4333472344</v>
      </c>
      <c r="P410" s="121">
        <f>N410+O410</f>
        <v>347.2883472344</v>
      </c>
      <c r="R410" s="72">
        <v>0</v>
      </c>
      <c r="S410" s="269">
        <v>347.2883472344</v>
      </c>
    </row>
    <row r="411" spans="1:19" s="43" customFormat="1" ht="7.5" customHeight="1">
      <c r="A411" s="115"/>
      <c r="B411" s="153"/>
      <c r="C411" s="38"/>
      <c r="D411" s="39" t="s">
        <v>498</v>
      </c>
      <c r="E411" s="139"/>
      <c r="F411" s="41"/>
      <c r="G411" s="41"/>
      <c r="H411" s="42"/>
      <c r="I411" s="42"/>
      <c r="J411" s="42"/>
      <c r="K411" s="42"/>
      <c r="L411" s="41"/>
      <c r="M411" s="41"/>
      <c r="N411" s="132"/>
      <c r="O411" s="156"/>
      <c r="P411" s="155"/>
      <c r="R411" s="72"/>
      <c r="S411" s="211"/>
    </row>
    <row r="412" spans="1:19" s="43" customFormat="1" ht="7.5" customHeight="1">
      <c r="A412" s="115"/>
      <c r="B412" s="153"/>
      <c r="C412" s="38"/>
      <c r="D412" s="39" t="s">
        <v>243</v>
      </c>
      <c r="E412" s="139"/>
      <c r="F412" s="41"/>
      <c r="G412" s="41"/>
      <c r="H412" s="42"/>
      <c r="I412" s="42"/>
      <c r="J412" s="42"/>
      <c r="K412" s="42"/>
      <c r="L412" s="41"/>
      <c r="M412" s="41">
        <v>0</v>
      </c>
      <c r="N412" s="119">
        <f>396.7*0.35</f>
        <v>138.845</v>
      </c>
      <c r="O412" s="119">
        <f>E410*O3/100*0.35</f>
        <v>48.156417741599995</v>
      </c>
      <c r="P412" s="121">
        <f>N412+O412</f>
        <v>187.0014177416</v>
      </c>
      <c r="R412" s="72">
        <v>0</v>
      </c>
      <c r="S412" s="269">
        <v>187.0014177416</v>
      </c>
    </row>
    <row r="413" spans="1:19" s="43" customFormat="1" ht="7.5" customHeight="1">
      <c r="A413" s="115"/>
      <c r="B413" s="153"/>
      <c r="C413" s="38"/>
      <c r="D413" s="39"/>
      <c r="E413" s="139"/>
      <c r="F413" s="41"/>
      <c r="G413" s="41"/>
      <c r="H413" s="42"/>
      <c r="I413" s="42"/>
      <c r="J413" s="42"/>
      <c r="K413" s="42"/>
      <c r="L413" s="41"/>
      <c r="M413" s="41"/>
      <c r="N413" s="133"/>
      <c r="O413" s="133"/>
      <c r="P413" s="134"/>
      <c r="R413" s="72"/>
      <c r="S413" s="211"/>
    </row>
    <row r="414" spans="1:19" s="43" customFormat="1" ht="7.5" customHeight="1">
      <c r="A414" s="234">
        <v>6</v>
      </c>
      <c r="B414" s="231" t="s">
        <v>247</v>
      </c>
      <c r="C414" s="38"/>
      <c r="D414" s="39" t="s">
        <v>244</v>
      </c>
      <c r="E414" s="139">
        <v>0.4463</v>
      </c>
      <c r="F414" s="41"/>
      <c r="G414" s="41"/>
      <c r="H414" s="42"/>
      <c r="I414" s="42"/>
      <c r="J414" s="42"/>
      <c r="K414" s="42"/>
      <c r="L414" s="41"/>
      <c r="M414" s="41">
        <v>0</v>
      </c>
      <c r="N414" s="119">
        <f>390.89*0.65</f>
        <v>254.0785</v>
      </c>
      <c r="O414" s="119">
        <f>E414*O3/100*0.65</f>
        <v>88.122274188</v>
      </c>
      <c r="P414" s="121">
        <f>N414+O414</f>
        <v>342.20077418799997</v>
      </c>
      <c r="R414" s="72">
        <v>0</v>
      </c>
      <c r="S414" s="269">
        <v>342.20077418799997</v>
      </c>
    </row>
    <row r="415" spans="1:19" s="43" customFormat="1" ht="7.5" customHeight="1">
      <c r="A415" s="115"/>
      <c r="B415" s="111"/>
      <c r="C415" s="38"/>
      <c r="D415" s="39" t="s">
        <v>500</v>
      </c>
      <c r="E415" s="137"/>
      <c r="F415" s="41"/>
      <c r="G415" s="41"/>
      <c r="H415" s="42"/>
      <c r="I415" s="42"/>
      <c r="J415" s="42"/>
      <c r="K415" s="42"/>
      <c r="L415" s="41"/>
      <c r="M415" s="41"/>
      <c r="N415" s="133"/>
      <c r="O415" s="133"/>
      <c r="P415" s="134"/>
      <c r="R415" s="72"/>
      <c r="S415" s="211"/>
    </row>
    <row r="416" spans="1:19" s="43" customFormat="1" ht="7.5" customHeight="1">
      <c r="A416" s="115"/>
      <c r="B416" s="111"/>
      <c r="C416" s="38"/>
      <c r="D416" s="39" t="s">
        <v>499</v>
      </c>
      <c r="E416" s="137"/>
      <c r="F416" s="41"/>
      <c r="G416" s="41"/>
      <c r="H416" s="42"/>
      <c r="I416" s="42"/>
      <c r="J416" s="42"/>
      <c r="K416" s="42"/>
      <c r="L416" s="41"/>
      <c r="M416" s="41">
        <v>0</v>
      </c>
      <c r="N416" s="119">
        <f>N407*0.35</f>
        <v>136.8115</v>
      </c>
      <c r="O416" s="119">
        <f>E414*O3/100*0.35</f>
        <v>47.450455332</v>
      </c>
      <c r="P416" s="121">
        <f>N416+O416</f>
        <v>184.26195533199999</v>
      </c>
      <c r="R416" s="72">
        <v>0</v>
      </c>
      <c r="S416" s="269">
        <v>184.26195533199999</v>
      </c>
    </row>
    <row r="417" spans="1:19" s="43" customFormat="1" ht="7.5" customHeight="1" thickBot="1">
      <c r="A417" s="113"/>
      <c r="B417" s="112"/>
      <c r="C417" s="38"/>
      <c r="D417" s="45"/>
      <c r="E417" s="137"/>
      <c r="F417" s="41"/>
      <c r="G417" s="41"/>
      <c r="H417" s="42"/>
      <c r="I417" s="42"/>
      <c r="J417" s="42"/>
      <c r="K417" s="42"/>
      <c r="L417" s="41"/>
      <c r="M417" s="41"/>
      <c r="N417" s="44"/>
      <c r="O417" s="44"/>
      <c r="P417" s="74"/>
      <c r="Q417" s="93"/>
      <c r="R417" s="198"/>
      <c r="S417" s="206"/>
    </row>
    <row r="418" spans="1:19" s="43" customFormat="1" ht="7.5" customHeight="1" thickBot="1">
      <c r="A418" s="345" t="s">
        <v>0</v>
      </c>
      <c r="B418" s="345"/>
      <c r="C418" s="99" t="s">
        <v>352</v>
      </c>
      <c r="D418" s="103"/>
      <c r="E418" s="152">
        <f>E299+E305+E310+E312++E315+E318+E320+E322+E325+E329+E331+E338+E341+E344+E346+E349+E353+E357+E360+E362+E367+E369+E372+E374+E377+E379+E382+E388+E391+E394+E398+E407+E410+E414</f>
        <v>18.5511</v>
      </c>
      <c r="F418" s="104"/>
      <c r="G418" s="104"/>
      <c r="H418" s="104"/>
      <c r="I418" s="104"/>
      <c r="J418" s="104"/>
      <c r="K418" s="104"/>
      <c r="L418" s="104"/>
      <c r="M418" s="101">
        <v>0</v>
      </c>
      <c r="N418" s="100">
        <f>N299+N305+N306+N307+N310+N312+N313++N315+N318+N320+N322+N325+N329+N331+N338+N341+N344+N346++N349+N353+N357+N360+N362+N363+N367+N369++N372+N374+N377+N379+N382+N388+N391+N394+N395+N398+N407+N410+N412+N414+N416</f>
        <v>16247.718643592636</v>
      </c>
      <c r="O418" s="100">
        <f>O299+O305+O306+O307+O310+O312+O313++O315+O318+O320+O322+O325+O329+O331+O338+O341+O344+O346++O349+O353+O357+O360+O362+O363+O367+O369++O372+O374+O377+O379+O382+O388+O391+O394+O395+O398+O407+O410+O412+O414+O416</f>
        <v>5635.275067440004</v>
      </c>
      <c r="P418" s="109">
        <f>P299+P305+P306+P307+P310+P312+P313++P315+P318+P320+P322+P325+P329+P331+P338+P341+P344+P346++P349+P353+P357+P360+P362+P363+P367+P369++P372+P374+P377+P379+P382+P388+P391+P394+P395+P398+P407+P410+P412+P414+P416</f>
        <v>21882.99371103264</v>
      </c>
      <c r="Q418" s="30"/>
      <c r="R418" s="109">
        <v>0</v>
      </c>
      <c r="S418" s="303">
        <f>S416+S414+S412+S410+S407+S398+S395+S394+S391+S388+S382+S379+S377+S374+S372+S369+S367+S363+S362+S360+S357+S353+S349+S346+S344+S341+S338+S331+S329+S325+S322+S320+S318+S315+S313+S312+S310+S307+S306+S305+S299</f>
        <v>21882.993592264</v>
      </c>
    </row>
    <row r="419" spans="1:19" s="43" customFormat="1" ht="7.5" customHeight="1">
      <c r="A419" s="341" t="s">
        <v>353</v>
      </c>
      <c r="B419" s="341"/>
      <c r="C419" s="342"/>
      <c r="L419" s="254"/>
      <c r="M419" s="325" t="s">
        <v>674</v>
      </c>
      <c r="N419" s="314" t="s">
        <v>98</v>
      </c>
      <c r="O419" s="314" t="s">
        <v>97</v>
      </c>
      <c r="P419" s="316" t="s">
        <v>0</v>
      </c>
      <c r="Q419" s="30"/>
      <c r="R419" s="243" t="s">
        <v>673</v>
      </c>
      <c r="S419" s="244" t="s">
        <v>0</v>
      </c>
    </row>
    <row r="420" spans="1:19" s="43" customFormat="1" ht="7.5" customHeight="1">
      <c r="A420" s="343"/>
      <c r="B420" s="343"/>
      <c r="C420" s="344"/>
      <c r="D420" s="329" t="s">
        <v>369</v>
      </c>
      <c r="E420" s="327" t="s">
        <v>513</v>
      </c>
      <c r="F420" s="220" t="s">
        <v>675</v>
      </c>
      <c r="G420" s="219" t="s">
        <v>676</v>
      </c>
      <c r="H420" s="221" t="s">
        <v>677</v>
      </c>
      <c r="I420" s="221" t="s">
        <v>62</v>
      </c>
      <c r="J420" s="221" t="s">
        <v>678</v>
      </c>
      <c r="K420" s="221" t="s">
        <v>679</v>
      </c>
      <c r="L420" s="222" t="s">
        <v>680</v>
      </c>
      <c r="M420" s="326"/>
      <c r="N420" s="315"/>
      <c r="O420" s="315"/>
      <c r="P420" s="315"/>
      <c r="Q420" s="30"/>
      <c r="R420" s="189"/>
      <c r="S420" s="204"/>
    </row>
    <row r="421" spans="1:19" s="43" customFormat="1" ht="7.5" customHeight="1">
      <c r="A421" s="234" t="s">
        <v>12</v>
      </c>
      <c r="B421" s="240" t="s">
        <v>13</v>
      </c>
      <c r="C421" s="242" t="s">
        <v>368</v>
      </c>
      <c r="D421" s="330"/>
      <c r="E421" s="328"/>
      <c r="F421" s="221" t="s">
        <v>0</v>
      </c>
      <c r="G421" s="221" t="s">
        <v>0</v>
      </c>
      <c r="H421" s="221" t="s">
        <v>0</v>
      </c>
      <c r="I421" s="221" t="s">
        <v>0</v>
      </c>
      <c r="J421" s="221" t="s">
        <v>0</v>
      </c>
      <c r="K421" s="221" t="s">
        <v>0</v>
      </c>
      <c r="L421" s="221" t="s">
        <v>0</v>
      </c>
      <c r="M421" s="284">
        <v>2514.32</v>
      </c>
      <c r="N421" s="285">
        <v>87583.54</v>
      </c>
      <c r="O421" s="285">
        <v>30377.04</v>
      </c>
      <c r="P421" s="286">
        <f>N421+O421</f>
        <v>117960.57999999999</v>
      </c>
      <c r="Q421" s="30"/>
      <c r="R421" s="189"/>
      <c r="S421" s="204"/>
    </row>
    <row r="422" spans="1:19" s="43" customFormat="1" ht="7.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268"/>
      <c r="Q422" s="39"/>
      <c r="R422" s="267"/>
      <c r="S422" s="267"/>
    </row>
    <row r="423" spans="1:19" s="43" customFormat="1" ht="7.5" customHeight="1">
      <c r="A423" s="113">
        <v>7</v>
      </c>
      <c r="B423" s="112">
        <v>1</v>
      </c>
      <c r="C423" s="38" t="s">
        <v>10</v>
      </c>
      <c r="D423" s="39"/>
      <c r="E423" s="135">
        <v>0.7452</v>
      </c>
      <c r="F423" s="41">
        <v>670680</v>
      </c>
      <c r="G423" s="41">
        <v>531913</v>
      </c>
      <c r="H423" s="42">
        <v>234397</v>
      </c>
      <c r="I423" s="42">
        <v>5895</v>
      </c>
      <c r="J423" s="42">
        <v>161893</v>
      </c>
      <c r="K423" s="42">
        <v>9486.83</v>
      </c>
      <c r="L423" s="41">
        <v>2909.87</v>
      </c>
      <c r="M423" s="41"/>
      <c r="N423" s="30"/>
      <c r="O423" s="30"/>
      <c r="P423" s="189"/>
      <c r="Q423" s="30"/>
      <c r="R423" s="72"/>
      <c r="S423" s="204"/>
    </row>
    <row r="424" spans="3:19" s="43" customFormat="1" ht="7.5" customHeight="1">
      <c r="C424" s="38"/>
      <c r="D424" s="30"/>
      <c r="E424" s="137"/>
      <c r="F424" s="41"/>
      <c r="G424" s="41"/>
      <c r="H424" s="42"/>
      <c r="I424" s="42"/>
      <c r="J424" s="42"/>
      <c r="K424" s="42"/>
      <c r="L424" s="41"/>
      <c r="M424" s="41"/>
      <c r="N424" s="44"/>
      <c r="O424" s="41"/>
      <c r="P424" s="74"/>
      <c r="Q424" s="30"/>
      <c r="R424" s="72"/>
      <c r="S424" s="211"/>
    </row>
    <row r="425" spans="1:19" s="93" customFormat="1" ht="7.5" customHeight="1">
      <c r="A425" s="115">
        <v>7</v>
      </c>
      <c r="B425" s="111" t="s">
        <v>502</v>
      </c>
      <c r="C425" s="38"/>
      <c r="D425" s="39" t="s">
        <v>248</v>
      </c>
      <c r="E425" s="137">
        <v>0.2355</v>
      </c>
      <c r="F425" s="41"/>
      <c r="G425" s="41"/>
      <c r="H425" s="42"/>
      <c r="I425" s="42"/>
      <c r="J425" s="42"/>
      <c r="K425" s="42"/>
      <c r="L425" s="41"/>
      <c r="M425" s="41">
        <v>0</v>
      </c>
      <c r="N425" s="119">
        <f>E425*N3/100</f>
        <v>206.25923669999997</v>
      </c>
      <c r="O425" s="119">
        <f>E425*O3/100</f>
        <v>71.5379292</v>
      </c>
      <c r="P425" s="121">
        <f>N425+O425</f>
        <v>277.7971659</v>
      </c>
      <c r="Q425" s="30"/>
      <c r="R425" s="72">
        <v>0</v>
      </c>
      <c r="S425" s="269">
        <v>277.7971659</v>
      </c>
    </row>
    <row r="426" spans="1:19" ht="7.5" customHeight="1">
      <c r="A426" s="115"/>
      <c r="B426" s="153"/>
      <c r="C426" s="38"/>
      <c r="D426" s="39" t="s">
        <v>603</v>
      </c>
      <c r="E426" s="137"/>
      <c r="F426" s="41"/>
      <c r="G426" s="41"/>
      <c r="H426" s="42"/>
      <c r="I426" s="42"/>
      <c r="J426" s="42"/>
      <c r="K426" s="42"/>
      <c r="L426" s="41"/>
      <c r="M426" s="41"/>
      <c r="N426" s="46"/>
      <c r="O426" s="58"/>
      <c r="P426" s="72"/>
      <c r="R426" s="72"/>
      <c r="S426" s="211"/>
    </row>
    <row r="427" spans="1:19" ht="7.5" customHeight="1">
      <c r="A427" s="115"/>
      <c r="B427" s="153"/>
      <c r="C427" s="38"/>
      <c r="D427" s="39"/>
      <c r="E427" s="137"/>
      <c r="F427" s="41"/>
      <c r="G427" s="41"/>
      <c r="H427" s="42"/>
      <c r="I427" s="42"/>
      <c r="J427" s="42"/>
      <c r="K427" s="42"/>
      <c r="L427" s="41"/>
      <c r="M427" s="41"/>
      <c r="N427" s="46"/>
      <c r="O427" s="58"/>
      <c r="P427" s="72"/>
      <c r="R427" s="72"/>
      <c r="S427" s="211"/>
    </row>
    <row r="428" spans="1:19" ht="7.5" customHeight="1">
      <c r="A428" s="115">
        <v>7</v>
      </c>
      <c r="B428" s="111" t="s">
        <v>503</v>
      </c>
      <c r="C428" s="38"/>
      <c r="D428" s="39" t="s">
        <v>249</v>
      </c>
      <c r="E428" s="137">
        <v>0.2608</v>
      </c>
      <c r="F428" s="41"/>
      <c r="G428" s="41"/>
      <c r="H428" s="42"/>
      <c r="I428" s="42"/>
      <c r="J428" s="42"/>
      <c r="K428" s="42"/>
      <c r="L428" s="41"/>
      <c r="M428" s="41">
        <v>0</v>
      </c>
      <c r="N428" s="119">
        <f>E428*N3/100</f>
        <v>228.41787231999996</v>
      </c>
      <c r="O428" s="228">
        <f>E428*O3/100</f>
        <v>79.22332032</v>
      </c>
      <c r="P428" s="229">
        <f>N428+O428</f>
        <v>307.64119264</v>
      </c>
      <c r="R428" s="72">
        <v>0</v>
      </c>
      <c r="S428" s="269">
        <v>307.64119264</v>
      </c>
    </row>
    <row r="429" spans="1:19" ht="7.5" customHeight="1">
      <c r="A429" s="115"/>
      <c r="B429" s="153"/>
      <c r="C429" s="38"/>
      <c r="D429" s="39" t="s">
        <v>604</v>
      </c>
      <c r="F429" s="41"/>
      <c r="G429" s="41"/>
      <c r="H429" s="42"/>
      <c r="I429" s="42"/>
      <c r="J429" s="42"/>
      <c r="K429" s="42"/>
      <c r="L429" s="41"/>
      <c r="R429" s="204"/>
      <c r="S429" s="204"/>
    </row>
    <row r="430" spans="1:19" ht="7.5" customHeight="1">
      <c r="A430" s="115"/>
      <c r="B430" s="153"/>
      <c r="C430" s="38"/>
      <c r="D430" s="39"/>
      <c r="E430" s="137"/>
      <c r="F430" s="41"/>
      <c r="G430" s="41"/>
      <c r="H430" s="42"/>
      <c r="I430" s="42"/>
      <c r="J430" s="42"/>
      <c r="K430" s="42"/>
      <c r="L430" s="41"/>
      <c r="M430" s="41"/>
      <c r="N430" s="46"/>
      <c r="O430" s="58"/>
      <c r="P430" s="72"/>
      <c r="R430" s="72"/>
      <c r="S430" s="211"/>
    </row>
    <row r="431" spans="1:19" ht="7.5" customHeight="1">
      <c r="A431" s="115"/>
      <c r="B431" s="153"/>
      <c r="C431" s="38"/>
      <c r="D431" s="39" t="s">
        <v>250</v>
      </c>
      <c r="E431" s="137">
        <v>0.2489</v>
      </c>
      <c r="F431" s="41"/>
      <c r="G431" s="41"/>
      <c r="H431" s="42"/>
      <c r="I431" s="42"/>
      <c r="J431" s="42"/>
      <c r="K431" s="42"/>
      <c r="L431" s="41"/>
      <c r="M431" s="41">
        <v>0</v>
      </c>
      <c r="N431" s="119">
        <f>E431*N3/100</f>
        <v>217.99543106000002</v>
      </c>
      <c r="O431" s="119">
        <f>E431*O3/100</f>
        <v>75.60845256</v>
      </c>
      <c r="P431" s="121">
        <f>N431+O431</f>
        <v>293.60388362000003</v>
      </c>
      <c r="R431" s="72">
        <v>0</v>
      </c>
      <c r="S431" s="121">
        <v>293.60388362000003</v>
      </c>
    </row>
    <row r="432" spans="1:19" ht="7.5" customHeight="1">
      <c r="A432" s="115">
        <v>7</v>
      </c>
      <c r="B432" s="111" t="s">
        <v>504</v>
      </c>
      <c r="C432" s="38"/>
      <c r="D432" s="39" t="s">
        <v>605</v>
      </c>
      <c r="F432" s="41"/>
      <c r="G432" s="41"/>
      <c r="H432" s="42"/>
      <c r="I432" s="42"/>
      <c r="J432" s="42"/>
      <c r="K432" s="42"/>
      <c r="L432" s="41"/>
      <c r="R432" s="204"/>
      <c r="S432" s="204"/>
    </row>
    <row r="433" spans="1:19" ht="7.5" customHeight="1">
      <c r="A433" s="115"/>
      <c r="B433" s="111"/>
      <c r="C433" s="38"/>
      <c r="D433" s="39"/>
      <c r="E433" s="137"/>
      <c r="F433" s="41"/>
      <c r="G433" s="41"/>
      <c r="H433" s="42"/>
      <c r="I433" s="42"/>
      <c r="J433" s="42"/>
      <c r="K433" s="42"/>
      <c r="L433" s="41"/>
      <c r="M433" s="41"/>
      <c r="N433" s="44"/>
      <c r="O433" s="41"/>
      <c r="P433" s="74"/>
      <c r="R433" s="72"/>
      <c r="S433" s="211"/>
    </row>
    <row r="434" spans="1:19" ht="7.5" customHeight="1">
      <c r="A434" s="115">
        <v>7</v>
      </c>
      <c r="B434" s="111">
        <v>2</v>
      </c>
      <c r="C434" s="38" t="s">
        <v>705</v>
      </c>
      <c r="D434" s="39" t="s">
        <v>253</v>
      </c>
      <c r="E434" s="137">
        <v>0.679</v>
      </c>
      <c r="F434" s="41">
        <v>611100</v>
      </c>
      <c r="G434" s="41">
        <v>484660</v>
      </c>
      <c r="H434" s="42">
        <v>213574</v>
      </c>
      <c r="I434" s="42">
        <v>5371</v>
      </c>
      <c r="J434" s="42">
        <v>147511</v>
      </c>
      <c r="K434" s="42">
        <v>8644.07</v>
      </c>
      <c r="L434" s="41">
        <v>2651.37</v>
      </c>
      <c r="M434" s="223">
        <v>531.68</v>
      </c>
      <c r="N434" s="119">
        <f>$N$3*E434/100</f>
        <v>594.6922366</v>
      </c>
      <c r="O434" s="120">
        <f>$O$3*E434/100</f>
        <v>206.2601016</v>
      </c>
      <c r="P434" s="121">
        <f>SUM(N434:O434)</f>
        <v>800.9523382</v>
      </c>
      <c r="R434" s="72">
        <v>0</v>
      </c>
      <c r="S434" s="269">
        <f>P434+M434</f>
        <v>1332.6323382</v>
      </c>
    </row>
    <row r="435" spans="1:19" ht="7.5" customHeight="1">
      <c r="A435" s="115"/>
      <c r="B435" s="111"/>
      <c r="C435" s="38"/>
      <c r="D435" s="39"/>
      <c r="E435" s="137"/>
      <c r="F435" s="41"/>
      <c r="G435" s="41"/>
      <c r="H435" s="42"/>
      <c r="I435" s="42"/>
      <c r="J435" s="42"/>
      <c r="K435" s="42"/>
      <c r="L435" s="41"/>
      <c r="M435" s="41"/>
      <c r="N435" s="44"/>
      <c r="O435" s="41"/>
      <c r="P435" s="74"/>
      <c r="R435" s="72"/>
      <c r="S435" s="211"/>
    </row>
    <row r="436" spans="1:19" ht="7.5" customHeight="1">
      <c r="A436" s="113">
        <v>7</v>
      </c>
      <c r="B436" s="112">
        <v>3</v>
      </c>
      <c r="C436" s="38" t="s">
        <v>706</v>
      </c>
      <c r="D436" s="39"/>
      <c r="E436" s="145">
        <v>2.1573</v>
      </c>
      <c r="F436" s="41">
        <v>1941570</v>
      </c>
      <c r="G436" s="41">
        <v>1539849</v>
      </c>
      <c r="H436" s="42">
        <v>678561</v>
      </c>
      <c r="I436" s="42">
        <v>17065</v>
      </c>
      <c r="J436" s="42"/>
      <c r="K436" s="42"/>
      <c r="L436" s="41"/>
      <c r="M436" s="41"/>
      <c r="N436" s="44"/>
      <c r="O436" s="41"/>
      <c r="P436" s="74"/>
      <c r="R436" s="72"/>
      <c r="S436" s="211"/>
    </row>
    <row r="437" spans="1:19" ht="7.5" customHeight="1">
      <c r="A437" s="115"/>
      <c r="B437" s="111"/>
      <c r="C437" s="38" t="s">
        <v>707</v>
      </c>
      <c r="D437" s="39"/>
      <c r="J437" s="42"/>
      <c r="K437" s="42"/>
      <c r="L437" s="41"/>
      <c r="M437" s="41"/>
      <c r="P437" s="74"/>
      <c r="R437" s="72"/>
      <c r="S437" s="211"/>
    </row>
    <row r="438" spans="1:19" ht="7.5" customHeight="1">
      <c r="A438" s="115"/>
      <c r="B438" s="111"/>
      <c r="C438" s="38"/>
      <c r="D438" s="39"/>
      <c r="E438" s="139"/>
      <c r="F438" s="41"/>
      <c r="G438" s="41"/>
      <c r="H438" s="42"/>
      <c r="I438" s="42"/>
      <c r="K438" s="42"/>
      <c r="L438" s="41"/>
      <c r="M438" s="41"/>
      <c r="N438" s="30"/>
      <c r="O438" s="30"/>
      <c r="P438" s="189"/>
      <c r="R438" s="72"/>
      <c r="S438" s="211"/>
    </row>
    <row r="439" spans="1:19" ht="7.5" customHeight="1">
      <c r="A439" s="115">
        <v>7</v>
      </c>
      <c r="B439" s="111" t="s">
        <v>429</v>
      </c>
      <c r="C439" s="38"/>
      <c r="D439" s="39" t="s">
        <v>254</v>
      </c>
      <c r="E439" s="139">
        <v>0.7191</v>
      </c>
      <c r="F439" s="41"/>
      <c r="G439" s="41"/>
      <c r="H439" s="42"/>
      <c r="I439" s="42"/>
      <c r="J439" s="42">
        <v>156223</v>
      </c>
      <c r="K439" s="42">
        <v>9154.56</v>
      </c>
      <c r="L439" s="41">
        <v>2807.95</v>
      </c>
      <c r="M439" s="41">
        <v>0</v>
      </c>
      <c r="N439" s="119">
        <f>E439*N3/100</f>
        <v>629.81323614</v>
      </c>
      <c r="O439" s="120">
        <f>E439*O3/100</f>
        <v>218.44129463999997</v>
      </c>
      <c r="P439" s="121">
        <f>SUM(N439:O439)</f>
        <v>848.2545307799999</v>
      </c>
      <c r="R439" s="72">
        <v>0</v>
      </c>
      <c r="S439" s="269">
        <v>848.2545307799999</v>
      </c>
    </row>
    <row r="440" spans="1:19" ht="7.5" customHeight="1">
      <c r="A440" s="115"/>
      <c r="B440" s="111"/>
      <c r="C440" s="38"/>
      <c r="D440" s="39"/>
      <c r="E440" s="139"/>
      <c r="F440" s="41"/>
      <c r="G440" s="41"/>
      <c r="H440" s="42"/>
      <c r="I440" s="42"/>
      <c r="J440" s="42"/>
      <c r="K440" s="42"/>
      <c r="L440" s="41"/>
      <c r="M440" s="41"/>
      <c r="N440" s="44"/>
      <c r="O440" s="44"/>
      <c r="P440" s="74"/>
      <c r="R440" s="72"/>
      <c r="S440" s="211"/>
    </row>
    <row r="441" spans="1:19" ht="7.5" customHeight="1">
      <c r="A441" s="115">
        <v>7</v>
      </c>
      <c r="B441" s="111" t="s">
        <v>430</v>
      </c>
      <c r="C441" s="38"/>
      <c r="D441" s="48" t="s">
        <v>255</v>
      </c>
      <c r="E441" s="139">
        <v>0.7191</v>
      </c>
      <c r="F441" s="41"/>
      <c r="G441" s="41"/>
      <c r="H441" s="42"/>
      <c r="I441" s="42"/>
      <c r="J441" s="42">
        <v>156223</v>
      </c>
      <c r="K441" s="42">
        <v>9154.56</v>
      </c>
      <c r="L441" s="41">
        <v>2807.95</v>
      </c>
      <c r="M441" s="41">
        <v>0</v>
      </c>
      <c r="N441" s="119">
        <v>629.81323614</v>
      </c>
      <c r="O441" s="120">
        <v>218.44129463999997</v>
      </c>
      <c r="P441" s="121">
        <v>848.2545307799999</v>
      </c>
      <c r="R441" s="72">
        <v>0</v>
      </c>
      <c r="S441" s="269">
        <v>848.2545307799999</v>
      </c>
    </row>
    <row r="442" spans="1:19" ht="7.5" customHeight="1">
      <c r="A442" s="115"/>
      <c r="B442" s="111"/>
      <c r="C442" s="38"/>
      <c r="D442" s="48"/>
      <c r="E442" s="139"/>
      <c r="F442" s="41"/>
      <c r="G442" s="41"/>
      <c r="H442" s="42"/>
      <c r="I442" s="42"/>
      <c r="J442" s="42"/>
      <c r="K442" s="42"/>
      <c r="L442" s="41"/>
      <c r="M442" s="41"/>
      <c r="N442" s="44"/>
      <c r="O442" s="44"/>
      <c r="P442" s="74"/>
      <c r="R442" s="72"/>
      <c r="S442" s="211"/>
    </row>
    <row r="443" spans="1:19" ht="7.5" customHeight="1">
      <c r="A443" s="115">
        <v>7</v>
      </c>
      <c r="B443" s="111" t="s">
        <v>432</v>
      </c>
      <c r="C443" s="38"/>
      <c r="D443" s="39" t="s">
        <v>256</v>
      </c>
      <c r="E443" s="139">
        <v>0.7191</v>
      </c>
      <c r="F443" s="41"/>
      <c r="G443" s="41"/>
      <c r="H443" s="42"/>
      <c r="I443" s="42"/>
      <c r="J443" s="42">
        <v>156222</v>
      </c>
      <c r="K443" s="42">
        <v>9154.56</v>
      </c>
      <c r="L443" s="41">
        <v>2807.95</v>
      </c>
      <c r="M443" s="41">
        <v>0</v>
      </c>
      <c r="N443" s="119">
        <v>629.81323614</v>
      </c>
      <c r="O443" s="120">
        <v>218.44129464</v>
      </c>
      <c r="P443" s="121">
        <v>848.25453078</v>
      </c>
      <c r="R443" s="72">
        <v>0</v>
      </c>
      <c r="S443" s="269">
        <v>848.2545307799999</v>
      </c>
    </row>
    <row r="444" spans="1:19" ht="7.5" customHeight="1">
      <c r="A444" s="115"/>
      <c r="B444" s="111"/>
      <c r="C444" s="38"/>
      <c r="D444" s="39"/>
      <c r="E444" s="139"/>
      <c r="F444" s="41"/>
      <c r="G444" s="41"/>
      <c r="H444" s="42"/>
      <c r="I444" s="42"/>
      <c r="J444" s="42"/>
      <c r="K444" s="42">
        <f>SUM(K439:K443)</f>
        <v>27463.68</v>
      </c>
      <c r="L444" s="41">
        <f>SUM(L439:L443)</f>
        <v>8423.849999999999</v>
      </c>
      <c r="M444" s="41"/>
      <c r="N444" s="44"/>
      <c r="O444" s="41"/>
      <c r="P444" s="74"/>
      <c r="R444" s="72"/>
      <c r="S444" s="211"/>
    </row>
    <row r="445" spans="1:19" ht="7.5" customHeight="1">
      <c r="A445" s="113">
        <v>7</v>
      </c>
      <c r="B445" s="112">
        <v>4</v>
      </c>
      <c r="C445" s="38" t="s">
        <v>58</v>
      </c>
      <c r="D445" s="39"/>
      <c r="E445" s="137"/>
      <c r="F445" s="41"/>
      <c r="G445" s="41"/>
      <c r="H445" s="42"/>
      <c r="I445" s="42"/>
      <c r="J445" s="42"/>
      <c r="K445" s="42"/>
      <c r="L445" s="41"/>
      <c r="M445" s="41"/>
      <c r="N445" s="44"/>
      <c r="O445" s="41"/>
      <c r="P445" s="74"/>
      <c r="R445" s="72"/>
      <c r="S445" s="211"/>
    </row>
    <row r="446" spans="1:19" ht="7.5" customHeight="1">
      <c r="A446" s="115"/>
      <c r="B446" s="111"/>
      <c r="C446" s="38" t="s">
        <v>505</v>
      </c>
      <c r="D446" s="39"/>
      <c r="E446" s="135">
        <v>7.2722</v>
      </c>
      <c r="F446" s="41">
        <v>6544980</v>
      </c>
      <c r="G446" s="41">
        <v>5190789</v>
      </c>
      <c r="H446" s="42">
        <v>274721</v>
      </c>
      <c r="I446" s="42">
        <v>6909</v>
      </c>
      <c r="J446" s="42">
        <v>189766</v>
      </c>
      <c r="K446" s="42"/>
      <c r="L446" s="41"/>
      <c r="M446" s="41"/>
      <c r="P446" s="74"/>
      <c r="R446" s="72"/>
      <c r="S446" s="211"/>
    </row>
    <row r="447" spans="1:19" ht="7.5" customHeight="1">
      <c r="A447" s="113">
        <v>7</v>
      </c>
      <c r="B447" s="112" t="s">
        <v>506</v>
      </c>
      <c r="C447" s="38"/>
      <c r="D447" s="62"/>
      <c r="E447" s="137"/>
      <c r="F447" s="41"/>
      <c r="G447" s="41"/>
      <c r="K447" s="42"/>
      <c r="L447" s="41"/>
      <c r="M447" s="41"/>
      <c r="N447" s="30"/>
      <c r="O447" s="30"/>
      <c r="P447" s="189"/>
      <c r="R447" s="72"/>
      <c r="S447" s="211"/>
    </row>
    <row r="448" spans="1:19" ht="7.5" customHeight="1">
      <c r="A448" s="115">
        <v>7</v>
      </c>
      <c r="B448" s="111" t="s">
        <v>507</v>
      </c>
      <c r="C448" s="38"/>
      <c r="D448" s="39" t="s">
        <v>257</v>
      </c>
      <c r="E448" s="136">
        <v>0.49171</v>
      </c>
      <c r="F448" s="41"/>
      <c r="G448" s="41"/>
      <c r="H448" s="42"/>
      <c r="I448" s="42"/>
      <c r="J448" s="42"/>
      <c r="K448" s="42">
        <v>6259.76</v>
      </c>
      <c r="L448" s="41">
        <v>1920.04</v>
      </c>
      <c r="M448" s="41">
        <v>0</v>
      </c>
      <c r="N448" s="119">
        <f>E448*N3/100</f>
        <v>430.65702453399996</v>
      </c>
      <c r="O448" s="120">
        <f>E448*O3/100</f>
        <v>149.366943384</v>
      </c>
      <c r="P448" s="160">
        <f>SUM(N448:O448)</f>
        <v>580.0239679179999</v>
      </c>
      <c r="R448" s="72">
        <v>0</v>
      </c>
      <c r="S448" s="269">
        <v>580.0242476272114</v>
      </c>
    </row>
    <row r="449" spans="1:19" ht="7.5" customHeight="1">
      <c r="A449" s="115"/>
      <c r="B449" s="111"/>
      <c r="C449" s="38"/>
      <c r="D449" s="39"/>
      <c r="E449" s="136"/>
      <c r="F449" s="41"/>
      <c r="G449" s="41"/>
      <c r="H449" s="42"/>
      <c r="I449" s="42"/>
      <c r="J449" s="42"/>
      <c r="K449" s="42"/>
      <c r="L449" s="41"/>
      <c r="M449" s="41"/>
      <c r="N449" s="46"/>
      <c r="O449" s="46"/>
      <c r="P449" s="72"/>
      <c r="R449" s="72"/>
      <c r="S449" s="211"/>
    </row>
    <row r="450" spans="1:19" ht="7.5" customHeight="1">
      <c r="A450" s="115">
        <v>7</v>
      </c>
      <c r="B450" s="111" t="s">
        <v>83</v>
      </c>
      <c r="C450" s="38"/>
      <c r="D450" s="39" t="s">
        <v>258</v>
      </c>
      <c r="E450" s="136">
        <v>0.36881</v>
      </c>
      <c r="F450" s="41"/>
      <c r="G450" s="41"/>
      <c r="H450" s="42"/>
      <c r="I450" s="42"/>
      <c r="J450" s="42"/>
      <c r="K450" s="42">
        <v>4695.17</v>
      </c>
      <c r="L450" s="41">
        <v>1440.13</v>
      </c>
      <c r="M450" s="41">
        <v>0</v>
      </c>
      <c r="N450" s="119">
        <f>E450*N3/100/2</f>
        <v>161.508426937</v>
      </c>
      <c r="O450" s="120">
        <f>E450*O3/100/2</f>
        <v>56.016780612000005</v>
      </c>
      <c r="P450" s="160">
        <f>SUM(N450:O450)</f>
        <v>217.52520754900002</v>
      </c>
      <c r="R450" s="72">
        <v>0</v>
      </c>
      <c r="S450" s="269">
        <v>217.52530930667825</v>
      </c>
    </row>
    <row r="451" spans="1:19" ht="7.5" customHeight="1">
      <c r="A451" s="115"/>
      <c r="B451" s="111"/>
      <c r="C451" s="38"/>
      <c r="D451" s="39" t="s">
        <v>259</v>
      </c>
      <c r="E451" s="136"/>
      <c r="F451" s="41"/>
      <c r="G451" s="41"/>
      <c r="H451" s="42"/>
      <c r="I451" s="42"/>
      <c r="J451" s="42"/>
      <c r="K451" s="42"/>
      <c r="L451" s="41"/>
      <c r="M451" s="41"/>
      <c r="N451" s="120">
        <v>161.50852869467826</v>
      </c>
      <c r="O451" s="120">
        <v>56.016780612000005</v>
      </c>
      <c r="P451" s="276">
        <v>217.52530930667825</v>
      </c>
      <c r="R451" s="72"/>
      <c r="S451" s="270">
        <v>217.52530930667825</v>
      </c>
    </row>
    <row r="452" spans="1:19" ht="7.5" customHeight="1">
      <c r="A452" s="115"/>
      <c r="B452" s="111"/>
      <c r="C452" s="38"/>
      <c r="D452" s="39"/>
      <c r="E452" s="136"/>
      <c r="F452" s="41"/>
      <c r="G452" s="41"/>
      <c r="H452" s="42"/>
      <c r="I452" s="42"/>
      <c r="J452" s="42"/>
      <c r="K452" s="42"/>
      <c r="L452" s="41"/>
      <c r="M452" s="41"/>
      <c r="N452" s="46"/>
      <c r="O452" s="46"/>
      <c r="P452" s="72"/>
      <c r="R452" s="72"/>
      <c r="S452" s="211"/>
    </row>
    <row r="453" spans="1:19" ht="7.5" customHeight="1">
      <c r="A453" s="115">
        <v>7</v>
      </c>
      <c r="B453" s="111" t="s">
        <v>508</v>
      </c>
      <c r="C453" s="38"/>
      <c r="D453" s="39" t="s">
        <v>64</v>
      </c>
      <c r="E453" s="136">
        <v>0.77471</v>
      </c>
      <c r="F453" s="41"/>
      <c r="G453" s="41"/>
      <c r="H453" s="42">
        <v>237479</v>
      </c>
      <c r="I453" s="42">
        <v>5972</v>
      </c>
      <c r="J453" s="42">
        <v>164044</v>
      </c>
      <c r="K453" s="42">
        <v>9862.51</v>
      </c>
      <c r="L453" s="41">
        <v>3025.1</v>
      </c>
      <c r="M453" s="41">
        <v>0</v>
      </c>
      <c r="N453" s="119">
        <f>E453*N3/100</f>
        <v>678.518442734</v>
      </c>
      <c r="O453" s="120">
        <f>E453*O3/100</f>
        <v>235.333966584</v>
      </c>
      <c r="P453" s="160">
        <f>SUM(N453:O453)</f>
        <v>913.852409318</v>
      </c>
      <c r="R453" s="72">
        <v>0</v>
      </c>
      <c r="S453" s="269">
        <v>913.8523074903148</v>
      </c>
    </row>
    <row r="454" spans="1:19" ht="7.5" customHeight="1">
      <c r="A454" s="115"/>
      <c r="B454" s="111"/>
      <c r="C454" s="38"/>
      <c r="D454" s="39" t="s">
        <v>84</v>
      </c>
      <c r="E454" s="137"/>
      <c r="F454" s="41"/>
      <c r="G454" s="41"/>
      <c r="H454" s="42"/>
      <c r="I454" s="42"/>
      <c r="J454" s="42"/>
      <c r="K454" s="42"/>
      <c r="L454" s="41"/>
      <c r="M454" s="41"/>
      <c r="N454" s="46"/>
      <c r="O454" s="58"/>
      <c r="P454" s="77"/>
      <c r="R454" s="72"/>
      <c r="S454" s="211"/>
    </row>
    <row r="455" spans="1:19" ht="7.5" customHeight="1">
      <c r="A455" s="115"/>
      <c r="B455" s="111"/>
      <c r="C455" s="38"/>
      <c r="D455" s="39"/>
      <c r="E455" s="137"/>
      <c r="F455" s="41"/>
      <c r="G455" s="41"/>
      <c r="H455" s="42"/>
      <c r="I455" s="42"/>
      <c r="J455" s="42"/>
      <c r="K455" s="42"/>
      <c r="L455" s="41"/>
      <c r="M455" s="41"/>
      <c r="N455" s="46"/>
      <c r="O455" s="58"/>
      <c r="P455" s="77"/>
      <c r="R455" s="72"/>
      <c r="S455" s="211"/>
    </row>
    <row r="456" spans="1:19" ht="7.5" customHeight="1">
      <c r="A456" s="115">
        <v>7</v>
      </c>
      <c r="B456" s="111" t="s">
        <v>509</v>
      </c>
      <c r="C456" s="38"/>
      <c r="D456" s="39" t="s">
        <v>260</v>
      </c>
      <c r="E456" s="136">
        <v>0.64541</v>
      </c>
      <c r="F456" s="41"/>
      <c r="G456" s="41"/>
      <c r="H456" s="42">
        <v>215902</v>
      </c>
      <c r="I456" s="42">
        <v>5429</v>
      </c>
      <c r="J456" s="42">
        <v>149119</v>
      </c>
      <c r="K456" s="42">
        <v>8216.45</v>
      </c>
      <c r="L456" s="41">
        <v>2520.2</v>
      </c>
      <c r="M456" s="41">
        <v>0</v>
      </c>
      <c r="N456" s="119">
        <f>E456*N3/100</f>
        <v>565.272925514</v>
      </c>
      <c r="O456" s="120">
        <f>E456*O3/100</f>
        <v>196.05645386400002</v>
      </c>
      <c r="P456" s="160">
        <f>SUM(N456:O456)</f>
        <v>761.329379378</v>
      </c>
      <c r="R456" s="72">
        <v>0</v>
      </c>
      <c r="S456" s="269">
        <v>761.3295965162955</v>
      </c>
    </row>
    <row r="457" spans="1:19" ht="7.5" customHeight="1">
      <c r="A457" s="115"/>
      <c r="B457" s="111"/>
      <c r="C457" s="38"/>
      <c r="D457" s="39" t="s">
        <v>261</v>
      </c>
      <c r="E457" s="137"/>
      <c r="F457" s="41"/>
      <c r="G457" s="41"/>
      <c r="H457" s="42"/>
      <c r="I457" s="42"/>
      <c r="J457" s="42"/>
      <c r="K457" s="42"/>
      <c r="L457" s="41"/>
      <c r="M457" s="41"/>
      <c r="N457" s="46"/>
      <c r="O457" s="58"/>
      <c r="P457" s="77"/>
      <c r="R457" s="72"/>
      <c r="S457" s="211"/>
    </row>
    <row r="458" spans="1:19" ht="7.5" customHeight="1">
      <c r="A458" s="115"/>
      <c r="B458" s="111"/>
      <c r="C458" s="38"/>
      <c r="D458" s="39"/>
      <c r="E458" s="137"/>
      <c r="F458" s="41"/>
      <c r="G458" s="41"/>
      <c r="H458" s="42"/>
      <c r="I458" s="42"/>
      <c r="J458" s="42"/>
      <c r="K458" s="42"/>
      <c r="L458" s="41"/>
      <c r="M458" s="41"/>
      <c r="N458" s="46"/>
      <c r="O458" s="58"/>
      <c r="P458" s="77"/>
      <c r="R458" s="72"/>
      <c r="S458" s="211"/>
    </row>
    <row r="459" spans="1:19" ht="7.5" customHeight="1">
      <c r="A459" s="115">
        <v>7</v>
      </c>
      <c r="B459" s="111" t="s">
        <v>510</v>
      </c>
      <c r="C459" s="38"/>
      <c r="D459" s="39" t="s">
        <v>262</v>
      </c>
      <c r="E459" s="136">
        <v>0.67631</v>
      </c>
      <c r="F459" s="41"/>
      <c r="G459" s="41"/>
      <c r="H459" s="42">
        <v>215903</v>
      </c>
      <c r="I459" s="42">
        <v>5429</v>
      </c>
      <c r="J459" s="42">
        <v>149119</v>
      </c>
      <c r="K459" s="42">
        <v>8609.82</v>
      </c>
      <c r="L459" s="41">
        <v>2640.86</v>
      </c>
      <c r="M459" s="41">
        <v>0</v>
      </c>
      <c r="N459" s="119">
        <f>E459*N3/100</f>
        <v>592.3362393739999</v>
      </c>
      <c r="O459" s="120">
        <f>E459*O3/100</f>
        <v>205.442959224</v>
      </c>
      <c r="P459" s="160">
        <f>SUM(N459:O459)</f>
        <v>797.7791985979999</v>
      </c>
      <c r="R459" s="72">
        <v>0</v>
      </c>
      <c r="S459" s="269">
        <v>797.7790665538794</v>
      </c>
    </row>
    <row r="460" spans="3:19" ht="7.5" customHeight="1">
      <c r="C460" s="38"/>
      <c r="D460" s="62"/>
      <c r="E460" s="136"/>
      <c r="F460" s="41"/>
      <c r="G460" s="41"/>
      <c r="H460" s="30"/>
      <c r="I460" s="30"/>
      <c r="J460" s="42"/>
      <c r="K460" s="42"/>
      <c r="L460" s="41"/>
      <c r="M460" s="41"/>
      <c r="N460" s="46"/>
      <c r="O460" s="58"/>
      <c r="P460" s="77"/>
      <c r="R460" s="72"/>
      <c r="S460" s="211"/>
    </row>
    <row r="461" spans="1:19" ht="7.5" customHeight="1">
      <c r="A461" s="115">
        <v>7</v>
      </c>
      <c r="B461" s="111" t="s">
        <v>511</v>
      </c>
      <c r="C461" s="38"/>
      <c r="D461" s="39" t="s">
        <v>263</v>
      </c>
      <c r="E461" s="136">
        <v>0.67641</v>
      </c>
      <c r="F461" s="41"/>
      <c r="G461" s="41"/>
      <c r="H461" s="42">
        <v>215903</v>
      </c>
      <c r="I461" s="42">
        <v>5429</v>
      </c>
      <c r="J461" s="42">
        <v>149119</v>
      </c>
      <c r="K461" s="42">
        <v>8611.09</v>
      </c>
      <c r="L461" s="41">
        <v>2641.25</v>
      </c>
      <c r="M461" s="41">
        <v>0</v>
      </c>
      <c r="N461" s="119">
        <f>E461*N3/100</f>
        <v>592.4238229139999</v>
      </c>
      <c r="O461" s="120">
        <f>E461*O3/100</f>
        <v>205.47333626399998</v>
      </c>
      <c r="P461" s="160">
        <f>SUM(N461:O461)</f>
        <v>797.8971591779998</v>
      </c>
      <c r="R461" s="72">
        <v>0</v>
      </c>
      <c r="S461" s="269">
        <v>797.8968167162336</v>
      </c>
    </row>
    <row r="462" spans="1:19" ht="7.5" customHeight="1">
      <c r="A462" s="115"/>
      <c r="B462" s="111"/>
      <c r="C462" s="38"/>
      <c r="D462" s="39"/>
      <c r="E462" s="136"/>
      <c r="F462" s="41"/>
      <c r="G462" s="41"/>
      <c r="H462" s="42"/>
      <c r="I462" s="42"/>
      <c r="J462" s="42"/>
      <c r="K462" s="42"/>
      <c r="L462" s="41"/>
      <c r="M462" s="41"/>
      <c r="N462" s="46"/>
      <c r="O462" s="58"/>
      <c r="P462" s="77"/>
      <c r="R462" s="72"/>
      <c r="S462" s="211"/>
    </row>
    <row r="463" spans="1:19" ht="7.5" customHeight="1">
      <c r="A463" s="113">
        <v>7</v>
      </c>
      <c r="B463" s="112" t="s">
        <v>708</v>
      </c>
      <c r="C463" s="38"/>
      <c r="D463" s="39"/>
      <c r="E463" s="175">
        <v>0.74151</v>
      </c>
      <c r="F463" s="41"/>
      <c r="G463" s="41"/>
      <c r="H463" s="42">
        <v>376102</v>
      </c>
      <c r="I463" s="42">
        <v>8635</v>
      </c>
      <c r="J463" s="42">
        <v>237147</v>
      </c>
      <c r="K463" s="42">
        <v>9439.86</v>
      </c>
      <c r="L463" s="42">
        <v>2895.46</v>
      </c>
      <c r="M463" s="41"/>
      <c r="N463" s="46"/>
      <c r="O463" s="58"/>
      <c r="P463" s="77"/>
      <c r="R463" s="72"/>
      <c r="S463" s="211"/>
    </row>
    <row r="464" spans="1:19" ht="7.5" customHeight="1">
      <c r="A464" s="115">
        <v>7</v>
      </c>
      <c r="B464" s="111" t="s">
        <v>512</v>
      </c>
      <c r="C464" s="38"/>
      <c r="D464" s="39" t="s">
        <v>264</v>
      </c>
      <c r="E464" s="146">
        <v>0.37075</v>
      </c>
      <c r="F464" s="42"/>
      <c r="G464" s="42"/>
      <c r="M464" s="42">
        <v>0</v>
      </c>
      <c r="N464" s="119">
        <f>E464*N3/100</f>
        <v>324.71597455</v>
      </c>
      <c r="O464" s="120">
        <f>E464*O3/100</f>
        <v>112.6228758</v>
      </c>
      <c r="P464" s="160">
        <f>SUM(N464:O464)</f>
        <v>437.33885035000003</v>
      </c>
      <c r="R464" s="72">
        <v>0</v>
      </c>
      <c r="S464" s="269">
        <v>437.34336508659567</v>
      </c>
    </row>
    <row r="465" spans="1:19" ht="7.5" customHeight="1">
      <c r="A465" s="115"/>
      <c r="B465" s="111"/>
      <c r="C465" s="38"/>
      <c r="D465" s="39"/>
      <c r="E465" s="146"/>
      <c r="F465" s="42"/>
      <c r="G465" s="42"/>
      <c r="H465" s="42"/>
      <c r="I465" s="42"/>
      <c r="J465" s="42"/>
      <c r="K465" s="42"/>
      <c r="L465" s="42"/>
      <c r="M465" s="42"/>
      <c r="N465" s="63"/>
      <c r="O465" s="57"/>
      <c r="P465" s="82"/>
      <c r="R465" s="72"/>
      <c r="S465" s="211"/>
    </row>
    <row r="466" spans="1:19" ht="7.5" customHeight="1">
      <c r="A466" s="115">
        <v>7</v>
      </c>
      <c r="B466" s="111" t="s">
        <v>514</v>
      </c>
      <c r="C466" s="38"/>
      <c r="D466" s="39" t="s">
        <v>265</v>
      </c>
      <c r="E466" s="146">
        <v>0.37075</v>
      </c>
      <c r="F466" s="42"/>
      <c r="G466" s="42"/>
      <c r="H466" s="42"/>
      <c r="I466" s="42"/>
      <c r="J466" s="42"/>
      <c r="L466" s="84"/>
      <c r="M466" s="84">
        <v>0</v>
      </c>
      <c r="N466" s="119">
        <v>324.7204892865957</v>
      </c>
      <c r="O466" s="120">
        <v>112.6228758</v>
      </c>
      <c r="P466" s="160">
        <v>437.34336508659567</v>
      </c>
      <c r="R466" s="72">
        <v>0</v>
      </c>
      <c r="S466" s="269">
        <v>437.34336508659567</v>
      </c>
    </row>
    <row r="467" spans="1:19" ht="7.5" customHeight="1">
      <c r="A467" s="115"/>
      <c r="B467" s="111"/>
      <c r="C467" s="38"/>
      <c r="D467" s="62"/>
      <c r="E467" s="137"/>
      <c r="F467" s="41"/>
      <c r="G467" s="41"/>
      <c r="J467" s="42"/>
      <c r="K467" s="42"/>
      <c r="L467" s="41"/>
      <c r="M467" s="41"/>
      <c r="N467" s="46"/>
      <c r="O467" s="58"/>
      <c r="P467" s="77"/>
      <c r="R467" s="72"/>
      <c r="S467" s="211"/>
    </row>
    <row r="468" spans="1:19" ht="7.5" customHeight="1">
      <c r="A468" s="115"/>
      <c r="B468" s="111"/>
      <c r="C468" s="38"/>
      <c r="D468" s="62"/>
      <c r="E468" s="137"/>
      <c r="F468" s="41"/>
      <c r="G468" s="41"/>
      <c r="H468" s="42"/>
      <c r="I468" s="42"/>
      <c r="K468" s="42"/>
      <c r="L468" s="41"/>
      <c r="M468" s="41"/>
      <c r="N468" s="46"/>
      <c r="O468" s="58"/>
      <c r="P468" s="77"/>
      <c r="R468" s="72"/>
      <c r="S468" s="211"/>
    </row>
    <row r="469" spans="1:19" ht="7.5" customHeight="1">
      <c r="A469" s="115">
        <v>7</v>
      </c>
      <c r="B469" s="111" t="s">
        <v>515</v>
      </c>
      <c r="C469" s="38"/>
      <c r="D469" s="39" t="s">
        <v>85</v>
      </c>
      <c r="E469" s="136">
        <v>1.10601</v>
      </c>
      <c r="F469" s="41"/>
      <c r="G469" s="41"/>
      <c r="H469" s="42">
        <v>230214</v>
      </c>
      <c r="I469" s="42">
        <v>5789</v>
      </c>
      <c r="J469" s="42">
        <v>159003</v>
      </c>
      <c r="K469" s="42">
        <v>14080.15</v>
      </c>
      <c r="L469" s="41">
        <v>4318.76</v>
      </c>
      <c r="M469" s="41">
        <v>0</v>
      </c>
      <c r="N469" s="119">
        <f>E469*N3/100</f>
        <v>968.6827107539998</v>
      </c>
      <c r="O469" s="120">
        <f>E469*O3/100</f>
        <v>335.97310010399997</v>
      </c>
      <c r="P469" s="160">
        <f>SUM(N469:O469)</f>
        <v>1304.6558108579998</v>
      </c>
      <c r="R469" s="72">
        <v>0</v>
      </c>
      <c r="S469" s="269">
        <v>1304.6555164170936</v>
      </c>
    </row>
    <row r="470" spans="1:19" ht="7.5" customHeight="1">
      <c r="A470" s="115"/>
      <c r="B470" s="111"/>
      <c r="C470" s="38"/>
      <c r="D470" s="39" t="s">
        <v>86</v>
      </c>
      <c r="E470" s="137"/>
      <c r="F470" s="41"/>
      <c r="G470" s="41"/>
      <c r="H470" s="42"/>
      <c r="I470" s="42"/>
      <c r="J470" s="42"/>
      <c r="K470" s="42"/>
      <c r="L470" s="41"/>
      <c r="M470" s="41"/>
      <c r="N470" s="46"/>
      <c r="O470" s="58"/>
      <c r="P470" s="77"/>
      <c r="R470" s="72"/>
      <c r="S470" s="211"/>
    </row>
    <row r="471" spans="1:19" ht="7.5" customHeight="1">
      <c r="A471" s="115"/>
      <c r="B471" s="111"/>
      <c r="C471" s="38"/>
      <c r="D471" s="39"/>
      <c r="E471" s="137"/>
      <c r="F471" s="41"/>
      <c r="G471" s="41"/>
      <c r="H471" s="42"/>
      <c r="I471" s="42"/>
      <c r="J471" s="42"/>
      <c r="K471" s="42"/>
      <c r="L471" s="41"/>
      <c r="M471" s="41"/>
      <c r="N471" s="46"/>
      <c r="O471" s="58"/>
      <c r="P471" s="77"/>
      <c r="R471" s="72"/>
      <c r="S471" s="211"/>
    </row>
    <row r="472" spans="1:19" ht="7.5" customHeight="1">
      <c r="A472" s="115">
        <v>7</v>
      </c>
      <c r="B472" s="111" t="s">
        <v>516</v>
      </c>
      <c r="C472" s="38"/>
      <c r="D472" s="39" t="s">
        <v>266</v>
      </c>
      <c r="E472" s="136">
        <v>1.12051</v>
      </c>
      <c r="F472" s="41"/>
      <c r="G472" s="41"/>
      <c r="H472" s="42">
        <v>345620</v>
      </c>
      <c r="I472" s="42">
        <v>8692</v>
      </c>
      <c r="J472" s="42">
        <v>238712</v>
      </c>
      <c r="K472" s="42">
        <v>14264.75</v>
      </c>
      <c r="L472" s="41">
        <v>4375.38</v>
      </c>
      <c r="M472" s="41">
        <v>0</v>
      </c>
      <c r="N472" s="119">
        <f>E472*N3/100</f>
        <v>981.3823240539998</v>
      </c>
      <c r="O472" s="120">
        <f>E472*O3/100</f>
        <v>340.377770904</v>
      </c>
      <c r="P472" s="160">
        <f>SUM(N472:O472)</f>
        <v>1321.7600949579999</v>
      </c>
      <c r="R472" s="72">
        <v>0</v>
      </c>
      <c r="S472" s="269">
        <v>1321.7602489388364</v>
      </c>
    </row>
    <row r="473" spans="1:19" ht="7.5" customHeight="1">
      <c r="A473" s="115"/>
      <c r="B473" s="111"/>
      <c r="C473" s="38"/>
      <c r="D473" s="39" t="s">
        <v>267</v>
      </c>
      <c r="E473" s="137"/>
      <c r="F473" s="41"/>
      <c r="G473" s="41"/>
      <c r="H473" s="42"/>
      <c r="I473" s="42"/>
      <c r="J473" s="42"/>
      <c r="K473" s="42"/>
      <c r="L473" s="41"/>
      <c r="M473" s="41"/>
      <c r="N473" s="46"/>
      <c r="O473" s="58"/>
      <c r="P473" s="77"/>
      <c r="R473" s="72"/>
      <c r="S473" s="211"/>
    </row>
    <row r="474" spans="1:19" ht="7.5" customHeight="1">
      <c r="A474" s="115"/>
      <c r="B474" s="111"/>
      <c r="C474" s="38"/>
      <c r="D474" s="39"/>
      <c r="E474" s="137"/>
      <c r="F474" s="41"/>
      <c r="G474" s="41"/>
      <c r="H474" s="42"/>
      <c r="I474" s="42"/>
      <c r="J474" s="42"/>
      <c r="K474" s="42"/>
      <c r="L474" s="41"/>
      <c r="M474" s="41"/>
      <c r="N474" s="46"/>
      <c r="O474" s="58"/>
      <c r="P474" s="77"/>
      <c r="R474" s="72"/>
      <c r="S474" s="211"/>
    </row>
    <row r="475" spans="1:19" ht="7.5" customHeight="1">
      <c r="A475" s="115">
        <v>7</v>
      </c>
      <c r="B475" s="111" t="s">
        <v>517</v>
      </c>
      <c r="C475" s="38"/>
      <c r="D475" s="39" t="s">
        <v>268</v>
      </c>
      <c r="E475" s="136">
        <v>0.67081</v>
      </c>
      <c r="F475" s="41"/>
      <c r="G475" s="41"/>
      <c r="H475" s="42">
        <v>208258</v>
      </c>
      <c r="I475" s="42">
        <v>6237</v>
      </c>
      <c r="J475" s="42">
        <v>143840</v>
      </c>
      <c r="K475" s="42">
        <v>8539.8</v>
      </c>
      <c r="L475" s="41">
        <v>2619.39</v>
      </c>
      <c r="M475" s="41">
        <v>0</v>
      </c>
      <c r="N475" s="119">
        <f>E475*N3/100</f>
        <v>587.519144674</v>
      </c>
      <c r="O475" s="120">
        <f>E475*O3/100</f>
        <v>203.772222024</v>
      </c>
      <c r="P475" s="160">
        <f>SUM(N475:O475)</f>
        <v>791.291366698</v>
      </c>
      <c r="R475" s="72">
        <v>0</v>
      </c>
      <c r="S475" s="269">
        <v>791.2911120095865</v>
      </c>
    </row>
    <row r="476" spans="1:19" ht="7.5" customHeight="1">
      <c r="A476" s="115"/>
      <c r="B476" s="111"/>
      <c r="C476" s="38"/>
      <c r="D476" s="39" t="s">
        <v>269</v>
      </c>
      <c r="E476" s="137"/>
      <c r="F476" s="41"/>
      <c r="G476" s="41"/>
      <c r="H476" s="42"/>
      <c r="I476" s="42"/>
      <c r="J476" s="42"/>
      <c r="K476" s="42"/>
      <c r="L476" s="41"/>
      <c r="M476" s="41"/>
      <c r="N476" s="44"/>
      <c r="O476" s="41"/>
      <c r="P476" s="74"/>
      <c r="R476" s="72"/>
      <c r="S476" s="211"/>
    </row>
    <row r="477" spans="1:19" ht="7.5" customHeight="1" thickBot="1">
      <c r="A477" s="115"/>
      <c r="B477" s="111"/>
      <c r="C477" s="38"/>
      <c r="D477" s="39"/>
      <c r="E477" s="137"/>
      <c r="F477" s="41"/>
      <c r="G477" s="41"/>
      <c r="H477" s="55"/>
      <c r="I477" s="55"/>
      <c r="J477" s="55"/>
      <c r="K477" s="55"/>
      <c r="L477" s="55"/>
      <c r="M477" s="55"/>
      <c r="N477" s="44"/>
      <c r="O477" s="41"/>
      <c r="P477" s="74"/>
      <c r="Q477" s="55"/>
      <c r="R477" s="81"/>
      <c r="S477" s="205"/>
    </row>
    <row r="478" spans="1:19" ht="7.5" customHeight="1" thickBot="1">
      <c r="A478" s="346" t="s">
        <v>0</v>
      </c>
      <c r="B478" s="346"/>
      <c r="C478" s="103" t="s">
        <v>353</v>
      </c>
      <c r="D478" s="103"/>
      <c r="E478" s="152">
        <f>SUM(E423:E477)-E446-E436-E423-E463</f>
        <v>10.853690000000002</v>
      </c>
      <c r="F478" s="103"/>
      <c r="G478" s="103"/>
      <c r="H478" s="103"/>
      <c r="I478" s="103"/>
      <c r="J478" s="103"/>
      <c r="K478" s="103"/>
      <c r="L478" s="103"/>
      <c r="M478" s="100">
        <v>531.68</v>
      </c>
      <c r="N478" s="100">
        <f>N425+N428+N431+N434+N439+N441+N448+N450+N451+N453+N456+N459+N461+N464+N466+N469+N472+N475+N443</f>
        <v>9506.050539120273</v>
      </c>
      <c r="O478" s="100">
        <f>O425+O428+O431+O434+O439+O441+O448+O450+O451+O453+O456+O459+O461+O464+O466+O469+O472+O475+O443</f>
        <v>3297.029752776</v>
      </c>
      <c r="P478" s="109">
        <f>P425+P428+P431+P434+P439+P441+P448+P450+P451+P453+P456+P459+P461+P464+P466+P469+P472+P475+P443</f>
        <v>12803.080291896273</v>
      </c>
      <c r="Q478" s="55"/>
      <c r="R478" s="150">
        <v>0</v>
      </c>
      <c r="S478" s="301">
        <f>S475+S472+S469+S466+S464+S461+S459+S456+S453+S451+S450+S448+S443+S441+S439+S434+S431+S428+S425</f>
        <v>13334.764433755996</v>
      </c>
    </row>
    <row r="479" spans="1:19" ht="7.5" customHeight="1">
      <c r="A479" s="341" t="s">
        <v>354</v>
      </c>
      <c r="B479" s="341"/>
      <c r="C479" s="342"/>
      <c r="D479" s="43"/>
      <c r="E479" s="43"/>
      <c r="F479" s="43"/>
      <c r="G479" s="43"/>
      <c r="H479" s="43"/>
      <c r="I479" s="43"/>
      <c r="J479" s="43"/>
      <c r="K479" s="43"/>
      <c r="L479" s="254"/>
      <c r="M479" s="325" t="s">
        <v>674</v>
      </c>
      <c r="N479" s="314" t="s">
        <v>98</v>
      </c>
      <c r="O479" s="314" t="s">
        <v>97</v>
      </c>
      <c r="P479" s="316" t="s">
        <v>0</v>
      </c>
      <c r="R479" s="243" t="s">
        <v>673</v>
      </c>
      <c r="S479" s="299" t="s">
        <v>0</v>
      </c>
    </row>
    <row r="480" spans="1:19" ht="7.5" customHeight="1">
      <c r="A480" s="343"/>
      <c r="B480" s="343"/>
      <c r="C480" s="344"/>
      <c r="D480" s="329" t="s">
        <v>369</v>
      </c>
      <c r="E480" s="327" t="s">
        <v>513</v>
      </c>
      <c r="F480" s="220" t="s">
        <v>675</v>
      </c>
      <c r="G480" s="219" t="s">
        <v>676</v>
      </c>
      <c r="H480" s="221" t="s">
        <v>677</v>
      </c>
      <c r="I480" s="221" t="s">
        <v>62</v>
      </c>
      <c r="J480" s="221" t="s">
        <v>678</v>
      </c>
      <c r="K480" s="221" t="s">
        <v>679</v>
      </c>
      <c r="L480" s="222" t="s">
        <v>680</v>
      </c>
      <c r="M480" s="326"/>
      <c r="N480" s="315"/>
      <c r="O480" s="315"/>
      <c r="P480" s="315"/>
      <c r="R480" s="189"/>
      <c r="S480" s="204"/>
    </row>
    <row r="481" spans="1:19" ht="7.5" customHeight="1">
      <c r="A481" s="234" t="s">
        <v>12</v>
      </c>
      <c r="B481" s="240" t="s">
        <v>13</v>
      </c>
      <c r="C481" s="242" t="s">
        <v>368</v>
      </c>
      <c r="D481" s="330"/>
      <c r="E481" s="328"/>
      <c r="F481" s="221" t="s">
        <v>0</v>
      </c>
      <c r="G481" s="221" t="s">
        <v>0</v>
      </c>
      <c r="H481" s="221" t="s">
        <v>0</v>
      </c>
      <c r="I481" s="221" t="s">
        <v>0</v>
      </c>
      <c r="J481" s="221" t="s">
        <v>0</v>
      </c>
      <c r="K481" s="221" t="s">
        <v>0</v>
      </c>
      <c r="L481" s="221" t="s">
        <v>0</v>
      </c>
      <c r="M481" s="284">
        <v>2514.32</v>
      </c>
      <c r="N481" s="285">
        <v>87583.54</v>
      </c>
      <c r="O481" s="285">
        <v>30377.04</v>
      </c>
      <c r="P481" s="286">
        <f>N481+O481</f>
        <v>117960.57999999999</v>
      </c>
      <c r="R481" s="189"/>
      <c r="S481" s="204"/>
    </row>
    <row r="482" spans="1:19" ht="7.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247"/>
      <c r="S482" s="247"/>
    </row>
    <row r="483" spans="1:19" ht="7.5" customHeight="1">
      <c r="A483" s="113">
        <v>8</v>
      </c>
      <c r="B483" s="112">
        <v>1</v>
      </c>
      <c r="C483" s="38" t="s">
        <v>518</v>
      </c>
      <c r="D483" s="39"/>
      <c r="E483" s="53"/>
      <c r="F483" s="42"/>
      <c r="G483" s="42"/>
      <c r="H483" s="42"/>
      <c r="I483" s="42"/>
      <c r="J483" s="42"/>
      <c r="K483" s="42"/>
      <c r="L483" s="42"/>
      <c r="M483" s="42"/>
      <c r="N483" s="53"/>
      <c r="O483" s="42"/>
      <c r="P483" s="71"/>
      <c r="Q483" s="55"/>
      <c r="R483" s="81"/>
      <c r="S483" s="205"/>
    </row>
    <row r="484" spans="3:19" ht="7.5" customHeight="1">
      <c r="C484" s="38" t="s">
        <v>520</v>
      </c>
      <c r="D484" s="39"/>
      <c r="E484" s="53"/>
      <c r="F484" s="42"/>
      <c r="G484" s="42"/>
      <c r="H484" s="42"/>
      <c r="I484" s="42"/>
      <c r="J484" s="42"/>
      <c r="K484" s="42"/>
      <c r="L484" s="42"/>
      <c r="M484" s="42"/>
      <c r="N484" s="53"/>
      <c r="O484" s="42"/>
      <c r="P484" s="71"/>
      <c r="Q484" s="55"/>
      <c r="R484" s="81"/>
      <c r="S484" s="205"/>
    </row>
    <row r="485" spans="3:19" ht="7.5" customHeight="1">
      <c r="C485" s="38" t="s">
        <v>519</v>
      </c>
      <c r="D485" s="39"/>
      <c r="E485" s="53"/>
      <c r="F485" s="42"/>
      <c r="G485" s="42"/>
      <c r="H485" s="42"/>
      <c r="I485" s="42"/>
      <c r="J485" s="42"/>
      <c r="K485" s="42"/>
      <c r="L485" s="42"/>
      <c r="M485" s="42"/>
      <c r="N485" s="53"/>
      <c r="O485" s="42"/>
      <c r="P485" s="71"/>
      <c r="Q485" s="55"/>
      <c r="R485" s="81"/>
      <c r="S485" s="205"/>
    </row>
    <row r="486" spans="3:19" ht="7.5" customHeight="1">
      <c r="C486" s="38" t="s">
        <v>521</v>
      </c>
      <c r="D486" s="39"/>
      <c r="E486" s="53"/>
      <c r="F486" s="42"/>
      <c r="G486" s="42"/>
      <c r="H486" s="42"/>
      <c r="I486" s="42"/>
      <c r="J486" s="42"/>
      <c r="K486" s="42"/>
      <c r="L486" s="42"/>
      <c r="M486" s="42"/>
      <c r="N486" s="53"/>
      <c r="O486" s="42"/>
      <c r="P486" s="71"/>
      <c r="Q486" s="55"/>
      <c r="R486" s="81"/>
      <c r="S486" s="205"/>
    </row>
    <row r="487" spans="1:19" s="55" customFormat="1" ht="7.5" customHeight="1">
      <c r="A487" s="113"/>
      <c r="B487" s="112"/>
      <c r="C487" s="38" t="s">
        <v>522</v>
      </c>
      <c r="D487" s="39"/>
      <c r="E487" s="53"/>
      <c r="F487" s="42"/>
      <c r="G487" s="42"/>
      <c r="H487" s="42"/>
      <c r="I487" s="42"/>
      <c r="J487" s="42"/>
      <c r="K487" s="42"/>
      <c r="L487" s="42"/>
      <c r="M487" s="42"/>
      <c r="N487" s="53"/>
      <c r="O487" s="42"/>
      <c r="P487" s="71"/>
      <c r="Q487" s="30"/>
      <c r="R487" s="72"/>
      <c r="S487" s="204"/>
    </row>
    <row r="488" spans="1:19" s="55" customFormat="1" ht="7.5" customHeight="1">
      <c r="A488" s="115">
        <v>8</v>
      </c>
      <c r="B488" s="111" t="s">
        <v>375</v>
      </c>
      <c r="C488" s="38"/>
      <c r="D488" s="39" t="s">
        <v>270</v>
      </c>
      <c r="E488" s="137">
        <v>0.3838</v>
      </c>
      <c r="F488" s="41">
        <v>353655</v>
      </c>
      <c r="G488" s="41">
        <v>280482</v>
      </c>
      <c r="H488" s="42">
        <v>123599</v>
      </c>
      <c r="I488" s="42">
        <v>3108</v>
      </c>
      <c r="J488" s="42">
        <v>85367</v>
      </c>
      <c r="K488" s="42">
        <v>4886</v>
      </c>
      <c r="L488" s="41">
        <v>1498.67</v>
      </c>
      <c r="M488" s="41">
        <v>0</v>
      </c>
      <c r="N488" s="119">
        <f>$N$3*E488/100</f>
        <v>336.14562651999995</v>
      </c>
      <c r="O488" s="120">
        <f>$O$3*E488/100</f>
        <v>116.58707951999999</v>
      </c>
      <c r="P488" s="121">
        <f>SUM(N488:O488)</f>
        <v>452.7327060399999</v>
      </c>
      <c r="Q488" s="30"/>
      <c r="R488" s="72">
        <v>0</v>
      </c>
      <c r="S488" s="121">
        <v>452.7327060399999</v>
      </c>
    </row>
    <row r="489" spans="1:19" s="55" customFormat="1" ht="7.5" customHeight="1">
      <c r="A489" s="115"/>
      <c r="B489" s="111"/>
      <c r="C489" s="38"/>
      <c r="D489" s="39"/>
      <c r="E489" s="137"/>
      <c r="F489" s="41"/>
      <c r="G489" s="41"/>
      <c r="H489" s="42"/>
      <c r="I489" s="42"/>
      <c r="J489" s="42"/>
      <c r="K489" s="42"/>
      <c r="L489" s="41"/>
      <c r="M489" s="41"/>
      <c r="N489" s="53"/>
      <c r="O489" s="42"/>
      <c r="P489" s="71"/>
      <c r="Q489" s="30"/>
      <c r="R489" s="72"/>
      <c r="S489" s="211"/>
    </row>
    <row r="490" spans="1:19" s="55" customFormat="1" ht="7.5" customHeight="1">
      <c r="A490" s="115">
        <v>8</v>
      </c>
      <c r="B490" s="111" t="s">
        <v>376</v>
      </c>
      <c r="C490" s="38"/>
      <c r="D490" s="39" t="s">
        <v>271</v>
      </c>
      <c r="E490" s="137">
        <v>0.4021</v>
      </c>
      <c r="F490" s="41">
        <v>353655</v>
      </c>
      <c r="G490" s="41">
        <v>280482</v>
      </c>
      <c r="H490" s="42">
        <v>123599</v>
      </c>
      <c r="I490" s="42">
        <v>3108</v>
      </c>
      <c r="J490" s="42">
        <v>85367</v>
      </c>
      <c r="K490" s="42">
        <v>5118.97</v>
      </c>
      <c r="L490" s="41">
        <v>1570.12</v>
      </c>
      <c r="M490" s="41">
        <v>0</v>
      </c>
      <c r="N490" s="119">
        <f>$N$3*E490/100</f>
        <v>352.17341434</v>
      </c>
      <c r="O490" s="120">
        <f>$O$3*E490/100</f>
        <v>122.14607784000002</v>
      </c>
      <c r="P490" s="121">
        <f>SUM(N490:O490)</f>
        <v>474.31949218000005</v>
      </c>
      <c r="Q490" s="30"/>
      <c r="R490" s="72">
        <v>0</v>
      </c>
      <c r="S490" s="269">
        <v>474.31949218000005</v>
      </c>
    </row>
    <row r="491" spans="1:19" s="55" customFormat="1" ht="7.5" customHeight="1">
      <c r="A491" s="115"/>
      <c r="B491" s="111"/>
      <c r="C491" s="38"/>
      <c r="D491" s="39" t="s">
        <v>272</v>
      </c>
      <c r="E491" s="137"/>
      <c r="F491" s="41"/>
      <c r="G491" s="41"/>
      <c r="H491" s="42"/>
      <c r="I491" s="42"/>
      <c r="J491" s="42"/>
      <c r="K491" s="42"/>
      <c r="L491" s="41"/>
      <c r="M491" s="41"/>
      <c r="N491" s="46"/>
      <c r="O491" s="58"/>
      <c r="P491" s="72"/>
      <c r="Q491" s="30"/>
      <c r="R491" s="72"/>
      <c r="S491" s="211"/>
    </row>
    <row r="492" spans="1:19" s="55" customFormat="1" ht="7.5" customHeight="1">
      <c r="A492" s="115"/>
      <c r="B492" s="111"/>
      <c r="D492" s="39"/>
      <c r="E492" s="44"/>
      <c r="F492" s="30"/>
      <c r="G492" s="30"/>
      <c r="H492" s="42"/>
      <c r="I492" s="42"/>
      <c r="J492" s="42"/>
      <c r="K492" s="42"/>
      <c r="L492" s="41"/>
      <c r="M492" s="41"/>
      <c r="P492" s="190"/>
      <c r="Q492" s="30"/>
      <c r="R492" s="72"/>
      <c r="S492" s="211"/>
    </row>
    <row r="493" spans="1:19" s="55" customFormat="1" ht="7.5" customHeight="1">
      <c r="A493" s="115">
        <v>8</v>
      </c>
      <c r="B493" s="111">
        <v>2</v>
      </c>
      <c r="C493" s="38" t="s">
        <v>523</v>
      </c>
      <c r="D493" s="39" t="s">
        <v>741</v>
      </c>
      <c r="E493" s="137">
        <v>0.2973</v>
      </c>
      <c r="F493" s="41">
        <v>267570</v>
      </c>
      <c r="G493" s="41">
        <v>212208</v>
      </c>
      <c r="H493" s="42">
        <v>93513</v>
      </c>
      <c r="I493" s="42">
        <v>2352</v>
      </c>
      <c r="J493" s="42">
        <v>64588</v>
      </c>
      <c r="K493" s="42">
        <v>1892.4</v>
      </c>
      <c r="L493" s="41">
        <v>580.45</v>
      </c>
      <c r="M493" s="41">
        <v>0</v>
      </c>
      <c r="N493" s="119">
        <f>N495/2</f>
        <v>130.19293221</v>
      </c>
      <c r="O493" s="119">
        <f>E493*O3/100/2</f>
        <v>45.15546996</v>
      </c>
      <c r="P493" s="121">
        <f>N493+O493</f>
        <v>175.34840217</v>
      </c>
      <c r="Q493" s="30"/>
      <c r="R493" s="72">
        <v>0</v>
      </c>
      <c r="S493" s="269">
        <v>175.34840217</v>
      </c>
    </row>
    <row r="494" spans="1:19" ht="7.5" customHeight="1">
      <c r="A494" s="30"/>
      <c r="B494" s="30"/>
      <c r="C494" s="38" t="s">
        <v>524</v>
      </c>
      <c r="D494" s="39" t="s">
        <v>742</v>
      </c>
      <c r="E494" s="30"/>
      <c r="F494" s="30"/>
      <c r="G494" s="30"/>
      <c r="H494" s="30"/>
      <c r="I494" s="30"/>
      <c r="J494" s="30"/>
      <c r="K494" s="30"/>
      <c r="L494" s="30"/>
      <c r="M494" s="30"/>
      <c r="N494" s="122">
        <f>N495/2</f>
        <v>130.19293221</v>
      </c>
      <c r="O494" s="122">
        <v>45.15546996</v>
      </c>
      <c r="P494" s="124">
        <v>175.34840217</v>
      </c>
      <c r="R494" s="72">
        <v>0</v>
      </c>
      <c r="S494" s="270">
        <v>175.34840217</v>
      </c>
    </row>
    <row r="495" spans="1:19" ht="7.5" customHeight="1">
      <c r="A495" s="115"/>
      <c r="B495" s="111"/>
      <c r="C495" s="38" t="s">
        <v>525</v>
      </c>
      <c r="D495" s="30"/>
      <c r="E495" s="137"/>
      <c r="F495" s="41"/>
      <c r="G495" s="41"/>
      <c r="H495" s="42"/>
      <c r="I495" s="42"/>
      <c r="J495" s="42"/>
      <c r="K495" s="30"/>
      <c r="L495" s="30"/>
      <c r="M495" s="41"/>
      <c r="N495" s="44">
        <f>$N$3*E493/100</f>
        <v>260.38586442</v>
      </c>
      <c r="O495" s="41">
        <f>$O$3*E493/100</f>
        <v>90.31093992</v>
      </c>
      <c r="P495" s="74">
        <f>SUM(N495:O495)</f>
        <v>350.69680434</v>
      </c>
      <c r="R495" s="204"/>
      <c r="S495" s="204"/>
    </row>
    <row r="496" spans="1:19" ht="7.5" customHeight="1">
      <c r="A496" s="115"/>
      <c r="B496" s="111"/>
      <c r="C496" s="38" t="s">
        <v>526</v>
      </c>
      <c r="D496" s="39"/>
      <c r="E496" s="137"/>
      <c r="F496" s="41"/>
      <c r="G496" s="41"/>
      <c r="H496" s="42"/>
      <c r="I496" s="42"/>
      <c r="J496" s="42"/>
      <c r="K496" s="42"/>
      <c r="L496" s="41"/>
      <c r="M496" s="41"/>
      <c r="N496" s="44"/>
      <c r="O496" s="41"/>
      <c r="P496" s="74"/>
      <c r="R496" s="72"/>
      <c r="S496" s="211"/>
    </row>
    <row r="497" spans="1:19" ht="7.5" customHeight="1">
      <c r="A497" s="115"/>
      <c r="B497" s="111"/>
      <c r="C497" s="38"/>
      <c r="D497" s="39"/>
      <c r="E497" s="137"/>
      <c r="F497" s="41"/>
      <c r="G497" s="41"/>
      <c r="H497" s="42"/>
      <c r="I497" s="42"/>
      <c r="J497" s="42"/>
      <c r="K497" s="42"/>
      <c r="L497" s="41"/>
      <c r="M497" s="41"/>
      <c r="N497" s="44"/>
      <c r="O497" s="41"/>
      <c r="P497" s="74"/>
      <c r="R497" s="72"/>
      <c r="S497" s="211"/>
    </row>
    <row r="498" spans="1:19" ht="7.5" customHeight="1">
      <c r="A498" s="115">
        <v>8</v>
      </c>
      <c r="B498" s="111">
        <v>3</v>
      </c>
      <c r="C498" s="38" t="s">
        <v>477</v>
      </c>
      <c r="D498" s="39" t="s">
        <v>273</v>
      </c>
      <c r="E498" s="139">
        <v>0.7718</v>
      </c>
      <c r="F498" s="41">
        <v>694620</v>
      </c>
      <c r="G498" s="41">
        <v>550899</v>
      </c>
      <c r="H498" s="42">
        <v>242764</v>
      </c>
      <c r="I498" s="42">
        <v>6105</v>
      </c>
      <c r="J498" s="42">
        <v>97809</v>
      </c>
      <c r="K498" s="42">
        <v>9825.46</v>
      </c>
      <c r="L498" s="41">
        <v>3013.73</v>
      </c>
      <c r="M498" s="41">
        <v>0</v>
      </c>
      <c r="N498" s="119">
        <f>$N$3*E498/100</f>
        <v>675.96976172</v>
      </c>
      <c r="O498" s="120">
        <f>$O$3*E498/100</f>
        <v>234.44999472000003</v>
      </c>
      <c r="P498" s="121">
        <f>SUM(N498:O498)</f>
        <v>910.41975644</v>
      </c>
      <c r="R498" s="72">
        <v>0</v>
      </c>
      <c r="S498" s="270">
        <v>910.41975644</v>
      </c>
    </row>
    <row r="499" spans="1:19" ht="7.5" customHeight="1">
      <c r="A499" s="30"/>
      <c r="B499" s="30"/>
      <c r="C499" s="38" t="s">
        <v>711</v>
      </c>
      <c r="D499" s="30"/>
      <c r="E499" s="30"/>
      <c r="F499" s="30"/>
      <c r="G499" s="30"/>
      <c r="H499" s="30"/>
      <c r="I499" s="30"/>
      <c r="J499" s="42"/>
      <c r="K499" s="42"/>
      <c r="L499" s="41"/>
      <c r="M499" s="30"/>
      <c r="N499" s="30"/>
      <c r="O499" s="30"/>
      <c r="P499" s="30"/>
      <c r="R499" s="246"/>
      <c r="S499" s="204"/>
    </row>
    <row r="500" spans="1:19" ht="7.5" customHeight="1">
      <c r="A500" s="115"/>
      <c r="B500" s="111"/>
      <c r="C500" s="38" t="s">
        <v>712</v>
      </c>
      <c r="D500" s="39"/>
      <c r="E500" s="137"/>
      <c r="F500" s="41"/>
      <c r="G500" s="41"/>
      <c r="H500" s="42"/>
      <c r="I500" s="42"/>
      <c r="J500" s="42"/>
      <c r="K500" s="42"/>
      <c r="L500" s="41"/>
      <c r="M500" s="41"/>
      <c r="N500" s="44"/>
      <c r="O500" s="41"/>
      <c r="P500" s="74"/>
      <c r="R500" s="72"/>
      <c r="S500" s="204"/>
    </row>
    <row r="501" spans="1:19" ht="7.5" customHeight="1" thickBot="1">
      <c r="A501" s="115"/>
      <c r="B501" s="111"/>
      <c r="C501" s="38"/>
      <c r="D501" s="39"/>
      <c r="E501" s="137"/>
      <c r="F501" s="41"/>
      <c r="G501" s="41"/>
      <c r="H501" s="42"/>
      <c r="I501" s="42"/>
      <c r="J501" s="42"/>
      <c r="K501" s="42"/>
      <c r="L501" s="41"/>
      <c r="M501" s="41"/>
      <c r="N501" s="44"/>
      <c r="O501" s="41"/>
      <c r="P501" s="74"/>
      <c r="Q501" s="98"/>
      <c r="R501" s="198"/>
      <c r="S501" s="206"/>
    </row>
    <row r="502" spans="1:19" ht="7.5" customHeight="1" thickBot="1">
      <c r="A502" s="345" t="s">
        <v>0</v>
      </c>
      <c r="B502" s="345"/>
      <c r="C502" s="99" t="s">
        <v>354</v>
      </c>
      <c r="D502" s="99"/>
      <c r="E502" s="152">
        <f>SUM(E488:E500)</f>
        <v>1.8550000000000002</v>
      </c>
      <c r="F502" s="101"/>
      <c r="G502" s="101"/>
      <c r="H502" s="101"/>
      <c r="I502" s="101"/>
      <c r="J502" s="101"/>
      <c r="K502" s="101"/>
      <c r="L502" s="101"/>
      <c r="M502" s="101">
        <v>0</v>
      </c>
      <c r="N502" s="302">
        <f>N488+N490+N493+N494+N498</f>
        <v>1624.6746669999998</v>
      </c>
      <c r="O502" s="100">
        <f>O488+O490+O493+O494+O498</f>
        <v>563.494092</v>
      </c>
      <c r="P502" s="303">
        <f>P488+P490+P493+P494+P498</f>
        <v>2188.168759</v>
      </c>
      <c r="Q502" s="49"/>
      <c r="R502" s="109">
        <v>0</v>
      </c>
      <c r="S502" s="303">
        <f>S488+S490+S493+S494+S498</f>
        <v>2188.168759</v>
      </c>
    </row>
    <row r="503" spans="1:19" ht="7.5" customHeight="1">
      <c r="A503" s="341" t="s">
        <v>355</v>
      </c>
      <c r="B503" s="341"/>
      <c r="C503" s="342"/>
      <c r="D503" s="43"/>
      <c r="E503" s="43"/>
      <c r="F503" s="43"/>
      <c r="G503" s="43"/>
      <c r="H503" s="43"/>
      <c r="I503" s="43"/>
      <c r="J503" s="43"/>
      <c r="K503" s="43"/>
      <c r="L503" s="254"/>
      <c r="M503" s="325" t="s">
        <v>674</v>
      </c>
      <c r="N503" s="314" t="s">
        <v>98</v>
      </c>
      <c r="O503" s="314" t="s">
        <v>97</v>
      </c>
      <c r="P503" s="316" t="s">
        <v>0</v>
      </c>
      <c r="R503" s="243" t="s">
        <v>673</v>
      </c>
      <c r="S503" s="244" t="s">
        <v>0</v>
      </c>
    </row>
    <row r="504" spans="1:19" ht="7.5" customHeight="1">
      <c r="A504" s="343"/>
      <c r="B504" s="343"/>
      <c r="C504" s="344"/>
      <c r="D504" s="329" t="s">
        <v>369</v>
      </c>
      <c r="E504" s="327" t="s">
        <v>513</v>
      </c>
      <c r="F504" s="220" t="s">
        <v>675</v>
      </c>
      <c r="G504" s="219" t="s">
        <v>676</v>
      </c>
      <c r="H504" s="221" t="s">
        <v>677</v>
      </c>
      <c r="I504" s="221" t="s">
        <v>62</v>
      </c>
      <c r="J504" s="221" t="s">
        <v>678</v>
      </c>
      <c r="K504" s="221" t="s">
        <v>679</v>
      </c>
      <c r="L504" s="222" t="s">
        <v>680</v>
      </c>
      <c r="M504" s="326"/>
      <c r="N504" s="315"/>
      <c r="O504" s="315"/>
      <c r="P504" s="315"/>
      <c r="R504" s="189"/>
      <c r="S504" s="204"/>
    </row>
    <row r="505" spans="1:19" ht="7.5" customHeight="1">
      <c r="A505" s="234" t="s">
        <v>12</v>
      </c>
      <c r="B505" s="240" t="s">
        <v>13</v>
      </c>
      <c r="C505" s="253" t="s">
        <v>368</v>
      </c>
      <c r="D505" s="330"/>
      <c r="E505" s="328"/>
      <c r="F505" s="221" t="s">
        <v>0</v>
      </c>
      <c r="G505" s="221" t="s">
        <v>0</v>
      </c>
      <c r="H505" s="221" t="s">
        <v>0</v>
      </c>
      <c r="I505" s="221" t="s">
        <v>0</v>
      </c>
      <c r="J505" s="221" t="s">
        <v>0</v>
      </c>
      <c r="K505" s="221" t="s">
        <v>0</v>
      </c>
      <c r="L505" s="221" t="s">
        <v>0</v>
      </c>
      <c r="M505" s="282">
        <v>2514.32</v>
      </c>
      <c r="N505" s="255">
        <v>87583.54</v>
      </c>
      <c r="O505" s="255">
        <v>30377.04</v>
      </c>
      <c r="P505" s="256">
        <f>N505+O505</f>
        <v>117960.57999999999</v>
      </c>
      <c r="R505" s="189"/>
      <c r="S505" s="204"/>
    </row>
    <row r="506" spans="1:19" ht="7.5" customHeight="1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261"/>
      <c r="Q506" s="98"/>
      <c r="R506" s="248"/>
      <c r="S506" s="206"/>
    </row>
    <row r="507" spans="1:19" ht="7.5" customHeight="1">
      <c r="A507" s="115">
        <v>9</v>
      </c>
      <c r="B507" s="111">
        <v>1</v>
      </c>
      <c r="C507" s="38" t="s">
        <v>527</v>
      </c>
      <c r="D507" s="39" t="s">
        <v>274</v>
      </c>
      <c r="E507" s="137">
        <v>0.7492</v>
      </c>
      <c r="F507" s="41">
        <v>674280</v>
      </c>
      <c r="G507" s="41">
        <v>534768</v>
      </c>
      <c r="H507" s="42">
        <v>235654</v>
      </c>
      <c r="I507" s="42">
        <v>5926</v>
      </c>
      <c r="J507" s="42">
        <v>162762</v>
      </c>
      <c r="K507" s="42">
        <v>9537.75</v>
      </c>
      <c r="L507" s="41">
        <v>2925.49</v>
      </c>
      <c r="M507" s="41">
        <v>0</v>
      </c>
      <c r="N507" s="119">
        <f>SUM(N507:N508)</f>
        <v>656.1758816799999</v>
      </c>
      <c r="O507" s="120">
        <f>E507*O3/100</f>
        <v>227.58478368</v>
      </c>
      <c r="P507" s="121">
        <f>SUM(N507:O507)</f>
        <v>883.7606653599998</v>
      </c>
      <c r="R507" s="72">
        <v>0</v>
      </c>
      <c r="S507" s="269">
        <v>883.7606653599998</v>
      </c>
    </row>
    <row r="508" spans="1:19" ht="7.5" customHeight="1">
      <c r="A508" s="115"/>
      <c r="B508" s="111"/>
      <c r="C508" s="38" t="s">
        <v>520</v>
      </c>
      <c r="D508" s="39"/>
      <c r="E508" s="135"/>
      <c r="F508" s="41"/>
      <c r="G508" s="41"/>
      <c r="H508" s="42"/>
      <c r="I508" s="42"/>
      <c r="J508" s="42"/>
      <c r="K508" s="42"/>
      <c r="L508" s="41"/>
      <c r="M508" s="41"/>
      <c r="N508" s="44"/>
      <c r="O508" s="41"/>
      <c r="P508" s="74"/>
      <c r="R508" s="72"/>
      <c r="S508" s="204"/>
    </row>
    <row r="509" spans="1:19" ht="7.5" customHeight="1">
      <c r="A509" s="98"/>
      <c r="B509" s="98"/>
      <c r="C509" s="38" t="s">
        <v>519</v>
      </c>
      <c r="D509" s="98"/>
      <c r="E509" s="98"/>
      <c r="F509" s="41"/>
      <c r="G509" s="41"/>
      <c r="H509" s="42"/>
      <c r="I509" s="42"/>
      <c r="J509" s="42"/>
      <c r="K509" s="98"/>
      <c r="L509" s="98"/>
      <c r="M509" s="98"/>
      <c r="N509" s="98"/>
      <c r="O509" s="98"/>
      <c r="P509" s="98"/>
      <c r="Q509" s="98"/>
      <c r="R509" s="206"/>
      <c r="S509" s="206"/>
    </row>
    <row r="510" spans="1:19" s="98" customFormat="1" ht="7.5" customHeight="1">
      <c r="A510" s="115"/>
      <c r="B510" s="111"/>
      <c r="C510" s="38" t="s">
        <v>521</v>
      </c>
      <c r="D510" s="39"/>
      <c r="E510" s="137"/>
      <c r="F510" s="41"/>
      <c r="G510" s="41"/>
      <c r="H510" s="42"/>
      <c r="I510" s="42"/>
      <c r="J510" s="42"/>
      <c r="K510" s="42"/>
      <c r="L510" s="44"/>
      <c r="M510" s="44"/>
      <c r="N510" s="41"/>
      <c r="O510" s="44"/>
      <c r="P510" s="74"/>
      <c r="Q510" s="30"/>
      <c r="R510" s="72"/>
      <c r="S510" s="211"/>
    </row>
    <row r="511" spans="1:19" s="98" customFormat="1" ht="7.5" customHeight="1">
      <c r="A511" s="115"/>
      <c r="B511" s="111"/>
      <c r="C511" s="38" t="s">
        <v>528</v>
      </c>
      <c r="D511" s="39"/>
      <c r="E511" s="137"/>
      <c r="F511" s="41"/>
      <c r="G511" s="41"/>
      <c r="H511" s="42"/>
      <c r="I511" s="42"/>
      <c r="J511" s="42"/>
      <c r="K511" s="42"/>
      <c r="L511" s="41"/>
      <c r="M511" s="41"/>
      <c r="N511" s="44"/>
      <c r="O511" s="41"/>
      <c r="P511" s="74"/>
      <c r="Q511" s="30"/>
      <c r="R511" s="72"/>
      <c r="S511" s="211"/>
    </row>
    <row r="512" spans="1:19" s="49" customFormat="1" ht="7.5" customHeight="1">
      <c r="A512" s="115"/>
      <c r="B512" s="111"/>
      <c r="C512" s="38"/>
      <c r="D512" s="39"/>
      <c r="E512" s="137"/>
      <c r="F512" s="41"/>
      <c r="G512" s="41"/>
      <c r="H512" s="42"/>
      <c r="I512" s="42"/>
      <c r="J512" s="42"/>
      <c r="K512" s="42"/>
      <c r="L512" s="41"/>
      <c r="M512" s="41"/>
      <c r="N512" s="44"/>
      <c r="O512" s="41"/>
      <c r="P512" s="74"/>
      <c r="Q512" s="30"/>
      <c r="R512" s="72"/>
      <c r="S512" s="211"/>
    </row>
    <row r="513" spans="1:19" ht="7.5" customHeight="1">
      <c r="A513" s="115">
        <v>9</v>
      </c>
      <c r="B513" s="111">
        <v>2</v>
      </c>
      <c r="C513" s="38" t="s">
        <v>529</v>
      </c>
      <c r="D513" s="39" t="s">
        <v>743</v>
      </c>
      <c r="E513" s="137">
        <v>0.2784</v>
      </c>
      <c r="F513" s="41">
        <v>250560</v>
      </c>
      <c r="G513" s="41">
        <v>198718</v>
      </c>
      <c r="H513" s="42">
        <v>87568</v>
      </c>
      <c r="I513" s="42">
        <v>2202</v>
      </c>
      <c r="J513" s="42">
        <v>60482</v>
      </c>
      <c r="K513" s="42">
        <v>3544.19</v>
      </c>
      <c r="L513" s="41">
        <v>1087.1</v>
      </c>
      <c r="M513" s="41">
        <v>0</v>
      </c>
      <c r="N513" s="119">
        <v>121.92</v>
      </c>
      <c r="O513" s="120">
        <v>42.28</v>
      </c>
      <c r="P513" s="121">
        <f>SUM(N513:O513)</f>
        <v>164.2</v>
      </c>
      <c r="R513" s="72">
        <v>0</v>
      </c>
      <c r="S513" s="121">
        <v>164.2</v>
      </c>
    </row>
    <row r="514" spans="3:19" ht="7.5" customHeight="1">
      <c r="C514" s="38" t="s">
        <v>530</v>
      </c>
      <c r="D514" s="54" t="s">
        <v>744</v>
      </c>
      <c r="E514" s="30"/>
      <c r="F514" s="41"/>
      <c r="G514" s="41"/>
      <c r="H514" s="30"/>
      <c r="I514" s="30"/>
      <c r="J514" s="30"/>
      <c r="K514" s="30"/>
      <c r="L514" s="30"/>
      <c r="M514" s="30"/>
      <c r="N514" s="119">
        <v>121.92</v>
      </c>
      <c r="O514" s="119">
        <v>42.28</v>
      </c>
      <c r="P514" s="119">
        <v>164.2</v>
      </c>
      <c r="R514" s="72">
        <v>0</v>
      </c>
      <c r="S514" s="121">
        <v>164.2</v>
      </c>
    </row>
    <row r="515" spans="1:19" ht="7.5" customHeight="1">
      <c r="A515" s="115"/>
      <c r="B515" s="111"/>
      <c r="C515" s="38" t="s">
        <v>531</v>
      </c>
      <c r="D515" s="39"/>
      <c r="E515" s="137"/>
      <c r="F515" s="41"/>
      <c r="G515" s="41"/>
      <c r="H515" s="42"/>
      <c r="I515" s="42"/>
      <c r="J515" s="42"/>
      <c r="K515" s="42"/>
      <c r="L515" s="41"/>
      <c r="M515" s="41"/>
      <c r="N515" s="44"/>
      <c r="O515" s="41"/>
      <c r="P515" s="74"/>
      <c r="R515" s="72"/>
      <c r="S515" s="211"/>
    </row>
    <row r="516" spans="1:19" ht="7.5" customHeight="1">
      <c r="A516" s="115"/>
      <c r="B516" s="111"/>
      <c r="C516" s="38" t="s">
        <v>532</v>
      </c>
      <c r="D516" s="39"/>
      <c r="E516" s="137"/>
      <c r="F516" s="41"/>
      <c r="G516" s="41"/>
      <c r="H516" s="42"/>
      <c r="I516" s="42"/>
      <c r="J516" s="42"/>
      <c r="K516" s="42"/>
      <c r="L516" s="41"/>
      <c r="M516" s="41"/>
      <c r="N516" s="44"/>
      <c r="O516" s="41"/>
      <c r="P516" s="74"/>
      <c r="R516" s="72"/>
      <c r="S516" s="211"/>
    </row>
    <row r="517" spans="1:19" ht="7.5" customHeight="1">
      <c r="A517" s="115"/>
      <c r="B517" s="111"/>
      <c r="C517" s="43"/>
      <c r="D517" s="39"/>
      <c r="E517" s="137"/>
      <c r="F517" s="41"/>
      <c r="G517" s="41"/>
      <c r="H517" s="42"/>
      <c r="I517" s="42"/>
      <c r="J517" s="42"/>
      <c r="K517" s="42"/>
      <c r="L517" s="41"/>
      <c r="M517" s="41"/>
      <c r="N517" s="44"/>
      <c r="O517" s="41"/>
      <c r="P517" s="74"/>
      <c r="R517" s="72"/>
      <c r="S517" s="211"/>
    </row>
    <row r="518" spans="1:19" ht="7.5" customHeight="1">
      <c r="A518" s="115">
        <v>9</v>
      </c>
      <c r="B518" s="111">
        <v>3</v>
      </c>
      <c r="C518" s="38" t="s">
        <v>477</v>
      </c>
      <c r="D518" s="39"/>
      <c r="E518" s="43"/>
      <c r="F518" s="30"/>
      <c r="G518" s="30"/>
      <c r="H518" s="30"/>
      <c r="I518" s="30"/>
      <c r="J518" s="42"/>
      <c r="K518" s="42"/>
      <c r="L518" s="41"/>
      <c r="M518" s="41"/>
      <c r="P518" s="74"/>
      <c r="R518" s="72"/>
      <c r="S518" s="211"/>
    </row>
    <row r="519" spans="1:19" ht="7.5" customHeight="1">
      <c r="A519" s="115"/>
      <c r="B519" s="111"/>
      <c r="C519" s="38" t="s">
        <v>478</v>
      </c>
      <c r="D519" s="39" t="s">
        <v>275</v>
      </c>
      <c r="E519" s="139">
        <v>0.7374</v>
      </c>
      <c r="F519" s="41">
        <v>663660</v>
      </c>
      <c r="G519" s="41">
        <v>526345</v>
      </c>
      <c r="H519" s="42">
        <v>231943</v>
      </c>
      <c r="I519" s="42">
        <v>5833</v>
      </c>
      <c r="J519" s="42">
        <v>93449</v>
      </c>
      <c r="K519" s="42">
        <v>4693.77</v>
      </c>
      <c r="L519" s="41">
        <v>1439.7</v>
      </c>
      <c r="M519" s="41">
        <v>0</v>
      </c>
      <c r="N519" s="119">
        <f>N521/2</f>
        <v>322.92051198</v>
      </c>
      <c r="O519" s="119">
        <f>E519*O3/100/2</f>
        <v>112.00014648</v>
      </c>
      <c r="P519" s="121">
        <f>N519+O519</f>
        <v>434.92065846</v>
      </c>
      <c r="R519" s="72">
        <v>0</v>
      </c>
      <c r="S519" s="269">
        <v>434.92065846</v>
      </c>
    </row>
    <row r="520" spans="1:19" ht="7.5" customHeight="1">
      <c r="A520" s="115"/>
      <c r="B520" s="111"/>
      <c r="C520" s="38" t="s">
        <v>682</v>
      </c>
      <c r="D520" s="39" t="s">
        <v>276</v>
      </c>
      <c r="E520" s="137"/>
      <c r="F520" s="41"/>
      <c r="G520" s="41"/>
      <c r="H520" s="42"/>
      <c r="I520" s="42"/>
      <c r="J520" s="30"/>
      <c r="K520" s="42">
        <v>4693.76</v>
      </c>
      <c r="L520" s="41">
        <v>1439.71</v>
      </c>
      <c r="M520" s="41">
        <v>0</v>
      </c>
      <c r="N520" s="119">
        <f>N521/2</f>
        <v>322.92051198</v>
      </c>
      <c r="O520" s="119">
        <v>112.00014648</v>
      </c>
      <c r="P520" s="121">
        <v>434.92065846</v>
      </c>
      <c r="R520" s="72">
        <v>0</v>
      </c>
      <c r="S520" s="270">
        <v>434.92065846</v>
      </c>
    </row>
    <row r="521" spans="1:19" ht="7.5" customHeight="1">
      <c r="A521" s="115"/>
      <c r="B521" s="111"/>
      <c r="C521" s="38"/>
      <c r="D521" s="39"/>
      <c r="E521" s="137"/>
      <c r="F521" s="41"/>
      <c r="G521" s="41"/>
      <c r="H521" s="42"/>
      <c r="I521" s="42"/>
      <c r="J521" s="30"/>
      <c r="K521" s="29">
        <v>9387.53</v>
      </c>
      <c r="L521" s="29">
        <v>2879.41</v>
      </c>
      <c r="M521" s="41"/>
      <c r="N521" s="44">
        <f>$N$3*E519/100</f>
        <v>645.84102396</v>
      </c>
      <c r="O521" s="41">
        <f>$O$3*E519/100</f>
        <v>224.00029296</v>
      </c>
      <c r="P521" s="74">
        <f>SUM(N521:O521)</f>
        <v>869.84131692</v>
      </c>
      <c r="Q521" s="41"/>
      <c r="R521" s="192"/>
      <c r="S521" s="230"/>
    </row>
    <row r="522" spans="1:19" ht="7.5" customHeight="1" thickBot="1">
      <c r="A522" s="115"/>
      <c r="B522" s="111"/>
      <c r="C522" s="30"/>
      <c r="D522" s="30"/>
      <c r="E522" s="138"/>
      <c r="F522" s="36"/>
      <c r="G522" s="36"/>
      <c r="H522" s="37"/>
      <c r="I522" s="37"/>
      <c r="J522" s="37"/>
      <c r="K522" s="30"/>
      <c r="L522" s="30"/>
      <c r="M522" s="30"/>
      <c r="N522" s="30"/>
      <c r="O522" s="30"/>
      <c r="P522" s="189"/>
      <c r="Q522" s="98"/>
      <c r="R522" s="198"/>
      <c r="S522" s="218"/>
    </row>
    <row r="523" spans="1:19" ht="7.5" customHeight="1" thickBot="1">
      <c r="A523" s="345" t="s">
        <v>0</v>
      </c>
      <c r="B523" s="345"/>
      <c r="C523" s="105" t="s">
        <v>355</v>
      </c>
      <c r="D523" s="105"/>
      <c r="E523" s="154">
        <f>SUM(E507:E522)</f>
        <v>1.7650000000000001</v>
      </c>
      <c r="F523" s="107"/>
      <c r="G523" s="107"/>
      <c r="H523" s="107"/>
      <c r="I523" s="107"/>
      <c r="J523" s="107"/>
      <c r="K523" s="107"/>
      <c r="L523" s="107"/>
      <c r="M523" s="107">
        <v>0</v>
      </c>
      <c r="N523" s="304">
        <f>N507+N513+N519+N520</f>
        <v>1545.8494809999997</v>
      </c>
      <c r="O523" s="107">
        <f>O507+O513+O519+O520+O514</f>
        <v>536.14507664</v>
      </c>
      <c r="P523" s="305">
        <f>P507+P513+P519+P520+P514</f>
        <v>2082.00198228</v>
      </c>
      <c r="Q523" s="55"/>
      <c r="R523" s="194">
        <v>0</v>
      </c>
      <c r="S523" s="305">
        <f>S507+S513+S514+S519+S520</f>
        <v>2082.00198228</v>
      </c>
    </row>
    <row r="524" spans="1:19" ht="7.5" customHeight="1">
      <c r="A524" s="341" t="s">
        <v>356</v>
      </c>
      <c r="B524" s="341"/>
      <c r="C524" s="342"/>
      <c r="D524" s="43"/>
      <c r="E524" s="43"/>
      <c r="F524" s="43"/>
      <c r="G524" s="43"/>
      <c r="H524" s="43"/>
      <c r="I524" s="43"/>
      <c r="J524" s="43"/>
      <c r="K524" s="43"/>
      <c r="L524" s="254"/>
      <c r="M524" s="325" t="s">
        <v>674</v>
      </c>
      <c r="N524" s="314" t="s">
        <v>98</v>
      </c>
      <c r="O524" s="314" t="s">
        <v>97</v>
      </c>
      <c r="P524" s="316" t="s">
        <v>0</v>
      </c>
      <c r="R524" s="243" t="s">
        <v>673</v>
      </c>
      <c r="S524" s="244" t="s">
        <v>0</v>
      </c>
    </row>
    <row r="525" spans="1:19" ht="7.5" customHeight="1">
      <c r="A525" s="343"/>
      <c r="B525" s="343"/>
      <c r="C525" s="344"/>
      <c r="D525" s="329" t="s">
        <v>369</v>
      </c>
      <c r="E525" s="327" t="s">
        <v>513</v>
      </c>
      <c r="F525" s="220" t="s">
        <v>675</v>
      </c>
      <c r="G525" s="219" t="s">
        <v>676</v>
      </c>
      <c r="H525" s="221" t="s">
        <v>677</v>
      </c>
      <c r="I525" s="221" t="s">
        <v>62</v>
      </c>
      <c r="J525" s="221" t="s">
        <v>678</v>
      </c>
      <c r="K525" s="221" t="s">
        <v>679</v>
      </c>
      <c r="L525" s="222" t="s">
        <v>680</v>
      </c>
      <c r="M525" s="326"/>
      <c r="N525" s="315"/>
      <c r="O525" s="315"/>
      <c r="P525" s="315"/>
      <c r="R525" s="189"/>
      <c r="S525" s="204"/>
    </row>
    <row r="526" spans="1:19" ht="7.5" customHeight="1">
      <c r="A526" s="234" t="s">
        <v>12</v>
      </c>
      <c r="B526" s="240" t="s">
        <v>13</v>
      </c>
      <c r="C526" s="253" t="s">
        <v>368</v>
      </c>
      <c r="D526" s="330"/>
      <c r="E526" s="328"/>
      <c r="F526" s="221" t="s">
        <v>0</v>
      </c>
      <c r="G526" s="221" t="s">
        <v>0</v>
      </c>
      <c r="H526" s="221" t="s">
        <v>0</v>
      </c>
      <c r="I526" s="221" t="s">
        <v>0</v>
      </c>
      <c r="J526" s="221" t="s">
        <v>0</v>
      </c>
      <c r="K526" s="221" t="s">
        <v>0</v>
      </c>
      <c r="L526" s="221" t="s">
        <v>0</v>
      </c>
      <c r="M526" s="284">
        <v>2514.32</v>
      </c>
      <c r="N526" s="285">
        <v>87583.54</v>
      </c>
      <c r="O526" s="285">
        <v>30377.04</v>
      </c>
      <c r="P526" s="286">
        <f>N526+O526</f>
        <v>117960.57999999999</v>
      </c>
      <c r="R526" s="189"/>
      <c r="S526" s="204"/>
    </row>
    <row r="527" spans="1:19" ht="7.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252"/>
      <c r="S527" s="252"/>
    </row>
    <row r="528" spans="1:19" ht="7.5" customHeight="1">
      <c r="A528" s="113">
        <v>10</v>
      </c>
      <c r="B528" s="112">
        <v>1</v>
      </c>
      <c r="C528" s="38" t="s">
        <v>533</v>
      </c>
      <c r="D528" s="39"/>
      <c r="E528" s="135">
        <v>2.1634</v>
      </c>
      <c r="F528" s="41">
        <v>1947060</v>
      </c>
      <c r="G528" s="41">
        <v>1544203</v>
      </c>
      <c r="H528" s="42">
        <v>680480</v>
      </c>
      <c r="I528" s="42">
        <v>17112</v>
      </c>
      <c r="J528" s="42">
        <v>469993</v>
      </c>
      <c r="K528" s="42"/>
      <c r="L528" s="41"/>
      <c r="M528" s="41"/>
      <c r="N528" s="30"/>
      <c r="O528" s="30"/>
      <c r="P528" s="30"/>
      <c r="R528" s="211"/>
      <c r="S528" s="204"/>
    </row>
    <row r="529" spans="1:19" ht="7.5" customHeight="1">
      <c r="A529" s="115"/>
      <c r="B529" s="111"/>
      <c r="C529" s="38" t="s">
        <v>534</v>
      </c>
      <c r="D529" s="39"/>
      <c r="E529" s="30"/>
      <c r="F529" s="30"/>
      <c r="G529" s="30"/>
      <c r="H529" s="30"/>
      <c r="I529" s="30"/>
      <c r="J529" s="42"/>
      <c r="K529" s="42"/>
      <c r="L529" s="41"/>
      <c r="M529" s="41"/>
      <c r="N529" s="44"/>
      <c r="O529" s="41"/>
      <c r="P529" s="74"/>
      <c r="R529" s="72"/>
      <c r="S529" s="211"/>
    </row>
    <row r="530" spans="1:19" ht="7.5" customHeight="1">
      <c r="A530" s="115"/>
      <c r="B530" s="111"/>
      <c r="C530" s="38" t="s">
        <v>535</v>
      </c>
      <c r="D530" s="39"/>
      <c r="E530" s="137"/>
      <c r="F530" s="41"/>
      <c r="G530" s="41"/>
      <c r="H530" s="42"/>
      <c r="I530" s="42"/>
      <c r="J530" s="98"/>
      <c r="K530" s="42"/>
      <c r="L530" s="41"/>
      <c r="M530" s="41"/>
      <c r="P530" s="74"/>
      <c r="R530" s="72"/>
      <c r="S530" s="211"/>
    </row>
    <row r="531" spans="1:19" ht="7.5" customHeight="1">
      <c r="A531" s="115">
        <v>10</v>
      </c>
      <c r="B531" s="111" t="s">
        <v>536</v>
      </c>
      <c r="C531" s="38"/>
      <c r="D531" s="39" t="s">
        <v>277</v>
      </c>
      <c r="E531" s="139">
        <v>0.0974</v>
      </c>
      <c r="F531" s="41"/>
      <c r="G531" s="41"/>
      <c r="H531" s="42"/>
      <c r="I531" s="42"/>
      <c r="J531" s="42"/>
      <c r="K531" s="42">
        <v>1239.96</v>
      </c>
      <c r="L531" s="79">
        <v>380.33</v>
      </c>
      <c r="M531" s="41">
        <v>0</v>
      </c>
      <c r="N531" s="119">
        <f>$N$566*K531/$K$566</f>
        <v>85.3064926826056</v>
      </c>
      <c r="O531" s="119">
        <f>E531*O3/100</f>
        <v>29.58723696</v>
      </c>
      <c r="P531" s="121">
        <f>SUM(N531:O531)</f>
        <v>114.89372964260559</v>
      </c>
      <c r="R531" s="72">
        <v>0</v>
      </c>
      <c r="S531" s="269">
        <v>114.89372964260559</v>
      </c>
    </row>
    <row r="532" spans="1:19" s="98" customFormat="1" ht="7.5" customHeight="1">
      <c r="A532" s="115"/>
      <c r="B532" s="111"/>
      <c r="C532" s="38"/>
      <c r="D532" s="39" t="s">
        <v>537</v>
      </c>
      <c r="E532" s="49"/>
      <c r="F532" s="41"/>
      <c r="G532" s="41"/>
      <c r="H532" s="42"/>
      <c r="I532" s="42"/>
      <c r="J532" s="42"/>
      <c r="K532" s="42"/>
      <c r="L532" s="79"/>
      <c r="M532" s="79"/>
      <c r="N532" s="46"/>
      <c r="O532" s="46"/>
      <c r="P532" s="72"/>
      <c r="Q532" s="30"/>
      <c r="R532" s="72"/>
      <c r="S532" s="211"/>
    </row>
    <row r="533" spans="1:19" s="55" customFormat="1" ht="7.5" customHeight="1">
      <c r="A533" s="115"/>
      <c r="B533" s="111"/>
      <c r="C533" s="38"/>
      <c r="D533" s="39"/>
      <c r="E533" s="49"/>
      <c r="F533" s="41"/>
      <c r="G533" s="41"/>
      <c r="H533" s="42"/>
      <c r="I533" s="42"/>
      <c r="J533" s="42"/>
      <c r="K533" s="42"/>
      <c r="L533" s="79"/>
      <c r="M533" s="79"/>
      <c r="N533" s="46"/>
      <c r="O533" s="46"/>
      <c r="P533" s="72"/>
      <c r="Q533" s="30"/>
      <c r="R533" s="72"/>
      <c r="S533" s="211"/>
    </row>
    <row r="534" spans="1:19" ht="7.5" customHeight="1">
      <c r="A534" s="234">
        <v>10</v>
      </c>
      <c r="B534" s="231" t="s">
        <v>538</v>
      </c>
      <c r="C534" s="38"/>
      <c r="D534" s="39" t="s">
        <v>278</v>
      </c>
      <c r="E534" s="139">
        <v>0.0974</v>
      </c>
      <c r="F534" s="41"/>
      <c r="G534" s="41"/>
      <c r="H534" s="42"/>
      <c r="I534" s="177"/>
      <c r="J534" s="177"/>
      <c r="K534" s="42">
        <v>1239.96</v>
      </c>
      <c r="L534" s="79">
        <v>380.33</v>
      </c>
      <c r="M534" s="41">
        <v>0</v>
      </c>
      <c r="N534" s="119">
        <f>$N$566*K534/$K$566</f>
        <v>85.3064926826056</v>
      </c>
      <c r="O534" s="119">
        <v>29.58723696</v>
      </c>
      <c r="P534" s="121">
        <v>114.89372964260559</v>
      </c>
      <c r="R534" s="72">
        <v>0</v>
      </c>
      <c r="S534" s="269">
        <v>114.89372964260559</v>
      </c>
    </row>
    <row r="535" spans="1:19" ht="7.5" customHeight="1">
      <c r="A535" s="115"/>
      <c r="B535" s="111"/>
      <c r="C535" s="38"/>
      <c r="D535" s="39" t="s">
        <v>539</v>
      </c>
      <c r="E535" s="139"/>
      <c r="F535" s="41"/>
      <c r="G535" s="41"/>
      <c r="H535" s="42"/>
      <c r="I535" s="42"/>
      <c r="J535" s="42"/>
      <c r="K535" s="42"/>
      <c r="L535" s="79"/>
      <c r="M535" s="79"/>
      <c r="N535" s="46"/>
      <c r="O535" s="46"/>
      <c r="P535" s="72"/>
      <c r="R535" s="72"/>
      <c r="S535" s="211"/>
    </row>
    <row r="536" spans="1:19" ht="7.5" customHeight="1">
      <c r="A536" s="115"/>
      <c r="B536" s="111"/>
      <c r="C536" s="38"/>
      <c r="D536" s="39"/>
      <c r="E536" s="139"/>
      <c r="F536" s="41"/>
      <c r="G536" s="41"/>
      <c r="H536" s="42"/>
      <c r="I536" s="42"/>
      <c r="J536" s="42"/>
      <c r="K536" s="42"/>
      <c r="L536" s="79"/>
      <c r="M536" s="79"/>
      <c r="N536" s="46"/>
      <c r="O536" s="46"/>
      <c r="P536" s="72"/>
      <c r="R536" s="72"/>
      <c r="S536" s="211"/>
    </row>
    <row r="537" spans="1:19" ht="7.5" customHeight="1">
      <c r="A537" s="234">
        <v>10</v>
      </c>
      <c r="B537" s="231" t="s">
        <v>540</v>
      </c>
      <c r="C537" s="38"/>
      <c r="D537" s="39" t="s">
        <v>279</v>
      </c>
      <c r="E537" s="139">
        <v>0.0974</v>
      </c>
      <c r="F537" s="41"/>
      <c r="G537" s="41"/>
      <c r="H537" s="42"/>
      <c r="I537" s="42"/>
      <c r="J537" s="42"/>
      <c r="K537" s="42">
        <v>1239.96</v>
      </c>
      <c r="L537" s="79">
        <v>380.33</v>
      </c>
      <c r="M537" s="41">
        <v>0</v>
      </c>
      <c r="N537" s="119">
        <f>$N$566*K537/$K$566</f>
        <v>85.3064926826056</v>
      </c>
      <c r="O537" s="119">
        <v>29.58723696</v>
      </c>
      <c r="P537" s="121">
        <v>114.89372964260559</v>
      </c>
      <c r="R537" s="72">
        <v>0</v>
      </c>
      <c r="S537" s="269">
        <v>114.89372964260559</v>
      </c>
    </row>
    <row r="538" spans="1:19" ht="7.5" customHeight="1">
      <c r="A538" s="115"/>
      <c r="B538" s="111"/>
      <c r="C538" s="38"/>
      <c r="D538" s="39" t="s">
        <v>280</v>
      </c>
      <c r="E538" s="137"/>
      <c r="F538" s="41"/>
      <c r="G538" s="41"/>
      <c r="H538" s="42"/>
      <c r="I538" s="42"/>
      <c r="J538" s="42"/>
      <c r="K538" s="42"/>
      <c r="L538" s="79"/>
      <c r="M538" s="41"/>
      <c r="N538" s="46"/>
      <c r="O538" s="46"/>
      <c r="P538" s="72"/>
      <c r="R538" s="72"/>
      <c r="S538" s="211"/>
    </row>
    <row r="539" spans="1:19" ht="7.5" customHeight="1">
      <c r="A539" s="115"/>
      <c r="B539" s="111"/>
      <c r="C539" s="38"/>
      <c r="D539" s="39"/>
      <c r="E539" s="137"/>
      <c r="F539" s="41"/>
      <c r="G539" s="41"/>
      <c r="H539" s="42"/>
      <c r="I539" s="42"/>
      <c r="J539" s="42"/>
      <c r="K539" s="42"/>
      <c r="L539" s="79"/>
      <c r="M539" s="41"/>
      <c r="N539" s="46"/>
      <c r="O539" s="46"/>
      <c r="P539" s="72"/>
      <c r="R539" s="72"/>
      <c r="S539" s="211"/>
    </row>
    <row r="540" spans="1:19" ht="7.5" customHeight="1">
      <c r="A540" s="234">
        <v>10</v>
      </c>
      <c r="B540" s="231" t="s">
        <v>541</v>
      </c>
      <c r="C540" s="38"/>
      <c r="D540" s="39" t="s">
        <v>281</v>
      </c>
      <c r="E540" s="139">
        <v>0.0974</v>
      </c>
      <c r="F540" s="41"/>
      <c r="G540" s="41"/>
      <c r="H540" s="42"/>
      <c r="I540" s="42"/>
      <c r="J540" s="42"/>
      <c r="K540" s="42">
        <v>1239.96</v>
      </c>
      <c r="L540" s="79">
        <v>380.33</v>
      </c>
      <c r="M540" s="41">
        <v>0</v>
      </c>
      <c r="N540" s="119">
        <f>$N$566*K540/$K$566</f>
        <v>85.3064926826056</v>
      </c>
      <c r="O540" s="119">
        <v>29.58723696</v>
      </c>
      <c r="P540" s="121">
        <v>114.89372964260559</v>
      </c>
      <c r="R540" s="72">
        <v>0</v>
      </c>
      <c r="S540" s="269">
        <v>114.89372964260559</v>
      </c>
    </row>
    <row r="541" spans="1:19" ht="7.5" customHeight="1">
      <c r="A541" s="115"/>
      <c r="B541" s="111"/>
      <c r="C541" s="38"/>
      <c r="D541" s="39" t="s">
        <v>542</v>
      </c>
      <c r="E541" s="139"/>
      <c r="F541" s="41"/>
      <c r="G541" s="41"/>
      <c r="H541" s="42"/>
      <c r="I541" s="42"/>
      <c r="J541" s="42"/>
      <c r="K541" s="42"/>
      <c r="L541" s="79"/>
      <c r="M541" s="41"/>
      <c r="N541" s="46"/>
      <c r="O541" s="46"/>
      <c r="P541" s="72"/>
      <c r="R541" s="72"/>
      <c r="S541" s="211"/>
    </row>
    <row r="542" spans="1:19" ht="7.5" customHeight="1">
      <c r="A542" s="115"/>
      <c r="B542" s="111"/>
      <c r="C542" s="38"/>
      <c r="D542" s="39"/>
      <c r="E542" s="139"/>
      <c r="F542" s="41"/>
      <c r="G542" s="41"/>
      <c r="H542" s="42"/>
      <c r="I542" s="42"/>
      <c r="J542" s="42"/>
      <c r="K542" s="42"/>
      <c r="L542" s="79"/>
      <c r="M542" s="41"/>
      <c r="N542" s="46"/>
      <c r="O542" s="46"/>
      <c r="P542" s="72"/>
      <c r="R542" s="72"/>
      <c r="S542" s="211"/>
    </row>
    <row r="543" spans="1:19" ht="7.5" customHeight="1">
      <c r="A543" s="115">
        <v>10</v>
      </c>
      <c r="B543" s="111" t="s">
        <v>543</v>
      </c>
      <c r="C543" s="38"/>
      <c r="D543" s="39" t="s">
        <v>544</v>
      </c>
      <c r="E543" s="139">
        <v>0.1622</v>
      </c>
      <c r="F543" s="41"/>
      <c r="G543" s="41"/>
      <c r="H543" s="42"/>
      <c r="I543" s="42"/>
      <c r="J543" s="42"/>
      <c r="K543" s="42">
        <v>2064.9</v>
      </c>
      <c r="L543" s="79">
        <v>633.36</v>
      </c>
      <c r="M543" s="41">
        <v>0</v>
      </c>
      <c r="N543" s="119">
        <f>$N$566*K543/$K$566</f>
        <v>142.0605315819158</v>
      </c>
      <c r="O543" s="119">
        <f>E543*O3/100</f>
        <v>49.27155888</v>
      </c>
      <c r="P543" s="121">
        <f>SUM(N543:O543)</f>
        <v>191.3320904619158</v>
      </c>
      <c r="R543" s="72">
        <v>0</v>
      </c>
      <c r="S543" s="269">
        <v>191.3320904619158</v>
      </c>
    </row>
    <row r="544" spans="1:19" ht="7.5" customHeight="1">
      <c r="A544" s="115"/>
      <c r="B544" s="111"/>
      <c r="C544" s="38"/>
      <c r="D544" s="39"/>
      <c r="E544" s="139"/>
      <c r="F544" s="41"/>
      <c r="G544" s="41"/>
      <c r="H544" s="42"/>
      <c r="I544" s="42"/>
      <c r="J544" s="42"/>
      <c r="K544" s="42"/>
      <c r="L544" s="79"/>
      <c r="M544" s="41"/>
      <c r="N544" s="46"/>
      <c r="O544" s="46"/>
      <c r="P544" s="72"/>
      <c r="R544" s="72"/>
      <c r="S544" s="211"/>
    </row>
    <row r="545" spans="1:19" ht="7.5" customHeight="1">
      <c r="A545" s="115">
        <v>10</v>
      </c>
      <c r="B545" s="111" t="s">
        <v>545</v>
      </c>
      <c r="C545" s="38"/>
      <c r="D545" s="39" t="s">
        <v>546</v>
      </c>
      <c r="E545" s="139">
        <v>0.1406</v>
      </c>
      <c r="F545" s="41"/>
      <c r="G545" s="41"/>
      <c r="H545" s="42"/>
      <c r="I545" s="42"/>
      <c r="J545" s="42"/>
      <c r="K545" s="42">
        <v>1789.92</v>
      </c>
      <c r="L545" s="79">
        <v>549.02</v>
      </c>
      <c r="M545" s="41">
        <v>0</v>
      </c>
      <c r="N545" s="119">
        <f>$N$566*K545/$K$566</f>
        <v>123.14251861547906</v>
      </c>
      <c r="O545" s="119">
        <f>E545*O3/100</f>
        <v>42.71011824</v>
      </c>
      <c r="P545" s="121">
        <f>SUM(N545:O545)</f>
        <v>165.85263685547906</v>
      </c>
      <c r="R545" s="72">
        <v>0</v>
      </c>
      <c r="S545" s="269">
        <v>165.85263685547906</v>
      </c>
    </row>
    <row r="546" spans="1:19" ht="7.5" customHeight="1">
      <c r="A546" s="115"/>
      <c r="B546" s="111"/>
      <c r="C546" s="38"/>
      <c r="D546" s="39"/>
      <c r="E546" s="139"/>
      <c r="F546" s="41"/>
      <c r="G546" s="41"/>
      <c r="H546" s="42"/>
      <c r="I546" s="42"/>
      <c r="J546" s="42"/>
      <c r="K546" s="42"/>
      <c r="L546" s="79"/>
      <c r="M546" s="41"/>
      <c r="N546" s="46"/>
      <c r="O546" s="46"/>
      <c r="P546" s="72"/>
      <c r="R546" s="72"/>
      <c r="S546" s="211"/>
    </row>
    <row r="547" spans="1:19" ht="7.5" customHeight="1">
      <c r="A547" s="115">
        <v>10</v>
      </c>
      <c r="B547" s="111" t="s">
        <v>547</v>
      </c>
      <c r="C547" s="38"/>
      <c r="D547" s="39" t="s">
        <v>548</v>
      </c>
      <c r="E547" s="139">
        <v>0.0649</v>
      </c>
      <c r="F547" s="41"/>
      <c r="G547" s="41"/>
      <c r="H547" s="42"/>
      <c r="I547" s="42"/>
      <c r="J547" s="42"/>
      <c r="K547" s="42">
        <v>826.21</v>
      </c>
      <c r="L547" s="79">
        <v>253.42</v>
      </c>
      <c r="M547" s="41">
        <v>0</v>
      </c>
      <c r="N547" s="119">
        <f>$N$566*K547/$K$566</f>
        <v>56.841412077240854</v>
      </c>
      <c r="O547" s="119">
        <f>E547*O3/100</f>
        <v>19.71469896</v>
      </c>
      <c r="P547" s="121">
        <f>SUM(N547:O547)</f>
        <v>76.55611103724085</v>
      </c>
      <c r="R547" s="72">
        <v>0</v>
      </c>
      <c r="S547" s="269">
        <v>76.55611103724085</v>
      </c>
    </row>
    <row r="548" spans="1:19" ht="7.5" customHeight="1">
      <c r="A548" s="115"/>
      <c r="B548" s="111"/>
      <c r="C548" s="38"/>
      <c r="D548" s="39"/>
      <c r="E548" s="139"/>
      <c r="F548" s="41"/>
      <c r="G548" s="41"/>
      <c r="H548" s="42"/>
      <c r="I548" s="42"/>
      <c r="J548" s="42"/>
      <c r="K548" s="42"/>
      <c r="L548" s="79"/>
      <c r="M548" s="41"/>
      <c r="N548" s="46"/>
      <c r="O548" s="46"/>
      <c r="P548" s="72"/>
      <c r="R548" s="72"/>
      <c r="S548" s="211"/>
    </row>
    <row r="549" spans="1:19" ht="7.5" customHeight="1">
      <c r="A549" s="115">
        <v>10</v>
      </c>
      <c r="B549" s="111" t="s">
        <v>549</v>
      </c>
      <c r="C549" s="38"/>
      <c r="D549" s="62" t="s">
        <v>277</v>
      </c>
      <c r="E549" s="139">
        <v>0.1947</v>
      </c>
      <c r="F549" s="41"/>
      <c r="G549" s="41"/>
      <c r="H549" s="42"/>
      <c r="I549" s="42"/>
      <c r="J549" s="57"/>
      <c r="K549" s="42">
        <v>2478.64</v>
      </c>
      <c r="L549" s="79">
        <v>760.27</v>
      </c>
      <c r="M549" s="41">
        <v>0</v>
      </c>
      <c r="N549" s="119">
        <f>$N$566*K549/$K$566</f>
        <v>170.52492420950153</v>
      </c>
      <c r="O549" s="119">
        <f>E549*O3/100</f>
        <v>59.144096880000006</v>
      </c>
      <c r="P549" s="121">
        <f>SUM(N549:O549)</f>
        <v>229.66902108950154</v>
      </c>
      <c r="R549" s="72">
        <v>0</v>
      </c>
      <c r="S549" s="269">
        <v>229.66902108950154</v>
      </c>
    </row>
    <row r="550" spans="1:19" ht="7.5" customHeight="1">
      <c r="A550" s="115"/>
      <c r="B550" s="111"/>
      <c r="C550" s="38"/>
      <c r="D550" s="62" t="s">
        <v>550</v>
      </c>
      <c r="E550" s="139"/>
      <c r="F550" s="41"/>
      <c r="G550" s="41"/>
      <c r="H550" s="42"/>
      <c r="I550" s="42"/>
      <c r="J550" s="57"/>
      <c r="K550" s="57"/>
      <c r="L550" s="80"/>
      <c r="M550" s="58"/>
      <c r="N550" s="46"/>
      <c r="O550" s="46"/>
      <c r="P550" s="72"/>
      <c r="R550" s="72"/>
      <c r="S550" s="211"/>
    </row>
    <row r="551" spans="1:19" ht="7.5" customHeight="1">
      <c r="A551" s="115"/>
      <c r="B551" s="111"/>
      <c r="C551" s="38"/>
      <c r="D551" s="62"/>
      <c r="E551" s="139"/>
      <c r="F551" s="41"/>
      <c r="G551" s="41"/>
      <c r="H551" s="42"/>
      <c r="I551" s="42"/>
      <c r="J551" s="57"/>
      <c r="K551" s="57"/>
      <c r="L551" s="80"/>
      <c r="M551" s="58"/>
      <c r="N551" s="46"/>
      <c r="O551" s="46"/>
      <c r="P551" s="72"/>
      <c r="R551" s="72"/>
      <c r="S551" s="211"/>
    </row>
    <row r="552" spans="1:19" ht="7.5" customHeight="1">
      <c r="A552" s="115">
        <v>10</v>
      </c>
      <c r="B552" s="111" t="s">
        <v>551</v>
      </c>
      <c r="C552" s="38"/>
      <c r="D552" s="47" t="s">
        <v>278</v>
      </c>
      <c r="E552" s="139">
        <v>0.1947</v>
      </c>
      <c r="F552" s="41"/>
      <c r="G552" s="41"/>
      <c r="H552" s="42"/>
      <c r="I552" s="42"/>
      <c r="J552" s="42"/>
      <c r="K552" s="42">
        <v>2478.64</v>
      </c>
      <c r="L552" s="79">
        <v>760.27</v>
      </c>
      <c r="M552" s="41">
        <v>0</v>
      </c>
      <c r="N552" s="119">
        <f>$N$566*K552/$K$566</f>
        <v>170.52492420950153</v>
      </c>
      <c r="O552" s="119">
        <v>59.144096880000006</v>
      </c>
      <c r="P552" s="121">
        <v>229.66902108950154</v>
      </c>
      <c r="R552" s="72">
        <v>0</v>
      </c>
      <c r="S552" s="269">
        <v>229.66902108950154</v>
      </c>
    </row>
    <row r="553" spans="1:19" ht="7.5" customHeight="1">
      <c r="A553" s="115"/>
      <c r="B553" s="111"/>
      <c r="C553" s="38"/>
      <c r="D553" s="48" t="s">
        <v>552</v>
      </c>
      <c r="E553" s="139"/>
      <c r="F553" s="41"/>
      <c r="G553" s="41"/>
      <c r="H553" s="42"/>
      <c r="I553" s="42"/>
      <c r="J553" s="42"/>
      <c r="K553" s="42"/>
      <c r="L553" s="79"/>
      <c r="M553" s="41"/>
      <c r="N553" s="46"/>
      <c r="O553" s="46"/>
      <c r="P553" s="72"/>
      <c r="R553" s="72"/>
      <c r="S553" s="211"/>
    </row>
    <row r="554" spans="1:19" ht="7.5" customHeight="1">
      <c r="A554" s="115"/>
      <c r="B554" s="111"/>
      <c r="C554" s="38"/>
      <c r="D554" s="48"/>
      <c r="E554" s="139"/>
      <c r="F554" s="41"/>
      <c r="G554" s="41"/>
      <c r="H554" s="42"/>
      <c r="I554" s="42"/>
      <c r="J554" s="42"/>
      <c r="K554" s="42"/>
      <c r="L554" s="79"/>
      <c r="M554" s="41"/>
      <c r="N554" s="46"/>
      <c r="O554" s="46"/>
      <c r="P554" s="72"/>
      <c r="R554" s="72"/>
      <c r="S554" s="211"/>
    </row>
    <row r="555" spans="1:19" ht="7.5" customHeight="1">
      <c r="A555" s="115">
        <v>10</v>
      </c>
      <c r="B555" s="111" t="s">
        <v>553</v>
      </c>
      <c r="C555" s="38"/>
      <c r="D555" s="39" t="s">
        <v>279</v>
      </c>
      <c r="E555" s="139">
        <v>0.1947</v>
      </c>
      <c r="F555" s="41"/>
      <c r="G555" s="41"/>
      <c r="H555" s="42"/>
      <c r="I555" s="42"/>
      <c r="J555" s="42"/>
      <c r="K555" s="42">
        <v>2478.64</v>
      </c>
      <c r="L555" s="79">
        <v>760.27</v>
      </c>
      <c r="M555" s="41">
        <v>0</v>
      </c>
      <c r="N555" s="119">
        <f>$N$566*K555/$K$566</f>
        <v>170.52492420950153</v>
      </c>
      <c r="O555" s="119">
        <v>59.144096880000006</v>
      </c>
      <c r="P555" s="121">
        <v>229.66902108950154</v>
      </c>
      <c r="R555" s="72">
        <v>0</v>
      </c>
      <c r="S555" s="269">
        <v>229.66902108950154</v>
      </c>
    </row>
    <row r="556" spans="1:19" ht="7.5" customHeight="1">
      <c r="A556" s="115"/>
      <c r="B556" s="111"/>
      <c r="C556" s="38"/>
      <c r="D556" s="39" t="s">
        <v>554</v>
      </c>
      <c r="E556" s="139"/>
      <c r="F556" s="41"/>
      <c r="G556" s="41"/>
      <c r="H556" s="42"/>
      <c r="I556" s="42"/>
      <c r="J556" s="42"/>
      <c r="K556" s="42"/>
      <c r="L556" s="79"/>
      <c r="M556" s="41"/>
      <c r="N556" s="44"/>
      <c r="O556" s="44"/>
      <c r="P556" s="74"/>
      <c r="R556" s="72"/>
      <c r="S556" s="211"/>
    </row>
    <row r="557" spans="1:19" ht="7.5" customHeight="1">
      <c r="A557" s="115"/>
      <c r="B557" s="111"/>
      <c r="C557" s="38"/>
      <c r="D557" s="39"/>
      <c r="E557" s="139"/>
      <c r="F557" s="41"/>
      <c r="G557" s="41"/>
      <c r="H557" s="42"/>
      <c r="I557" s="42"/>
      <c r="J557" s="42"/>
      <c r="K557" s="42"/>
      <c r="L557" s="79"/>
      <c r="M557" s="41"/>
      <c r="N557" s="44"/>
      <c r="O557" s="44"/>
      <c r="P557" s="74"/>
      <c r="R557" s="72"/>
      <c r="S557" s="211"/>
    </row>
    <row r="558" spans="1:19" ht="7.5" customHeight="1">
      <c r="A558" s="115">
        <v>10</v>
      </c>
      <c r="B558" s="111" t="s">
        <v>555</v>
      </c>
      <c r="C558" s="38"/>
      <c r="D558" s="39" t="s">
        <v>282</v>
      </c>
      <c r="E558" s="139">
        <v>0.1947</v>
      </c>
      <c r="F558" s="41"/>
      <c r="G558" s="41"/>
      <c r="H558" s="42"/>
      <c r="I558" s="42"/>
      <c r="J558" s="42"/>
      <c r="K558" s="42">
        <v>2478.64</v>
      </c>
      <c r="L558" s="79">
        <v>760.27</v>
      </c>
      <c r="M558" s="41">
        <v>0</v>
      </c>
      <c r="N558" s="119">
        <f>$N$566*K558/$K$566</f>
        <v>170.52492420950153</v>
      </c>
      <c r="O558" s="119">
        <v>59.144096880000006</v>
      </c>
      <c r="P558" s="121">
        <v>229.66902108950154</v>
      </c>
      <c r="Q558" s="43"/>
      <c r="R558" s="72">
        <v>0</v>
      </c>
      <c r="S558" s="269">
        <v>229.66902108950154</v>
      </c>
    </row>
    <row r="559" spans="1:19" ht="7.5" customHeight="1">
      <c r="A559" s="115"/>
      <c r="B559" s="111"/>
      <c r="C559" s="38"/>
      <c r="D559" s="39" t="s">
        <v>556</v>
      </c>
      <c r="E559" s="139"/>
      <c r="F559" s="41"/>
      <c r="G559" s="41"/>
      <c r="H559" s="42"/>
      <c r="I559" s="42"/>
      <c r="J559" s="42"/>
      <c r="K559" s="42"/>
      <c r="L559" s="79"/>
      <c r="M559" s="41"/>
      <c r="N559" s="44"/>
      <c r="O559" s="44"/>
      <c r="P559" s="74"/>
      <c r="Q559" s="43"/>
      <c r="R559" s="72"/>
      <c r="S559" s="211"/>
    </row>
    <row r="560" spans="1:19" ht="7.5" customHeight="1">
      <c r="A560" s="115"/>
      <c r="B560" s="111"/>
      <c r="C560" s="38"/>
      <c r="D560" s="39"/>
      <c r="E560" s="139"/>
      <c r="F560" s="41"/>
      <c r="G560" s="41"/>
      <c r="H560" s="42"/>
      <c r="I560" s="42"/>
      <c r="J560" s="42"/>
      <c r="K560" s="42"/>
      <c r="L560" s="79"/>
      <c r="M560" s="41"/>
      <c r="N560" s="44"/>
      <c r="O560" s="44"/>
      <c r="P560" s="74"/>
      <c r="Q560" s="43"/>
      <c r="R560" s="72"/>
      <c r="S560" s="211"/>
    </row>
    <row r="561" spans="1:19" ht="7.5" customHeight="1">
      <c r="A561" s="234">
        <v>10</v>
      </c>
      <c r="B561" s="231" t="s">
        <v>558</v>
      </c>
      <c r="C561" s="38"/>
      <c r="D561" s="39" t="s">
        <v>557</v>
      </c>
      <c r="E561" s="139">
        <v>0.1947</v>
      </c>
      <c r="F561" s="41"/>
      <c r="G561" s="41"/>
      <c r="H561" s="42"/>
      <c r="I561" s="42"/>
      <c r="J561" s="42"/>
      <c r="K561" s="42">
        <v>2478.64</v>
      </c>
      <c r="L561" s="79">
        <v>760.27</v>
      </c>
      <c r="M561" s="41">
        <v>0</v>
      </c>
      <c r="N561" s="119">
        <f>$N$566*K561/$K$566</f>
        <v>170.52492420950153</v>
      </c>
      <c r="O561" s="119">
        <v>59.144096880000006</v>
      </c>
      <c r="P561" s="121">
        <v>229.66902108950154</v>
      </c>
      <c r="R561" s="72">
        <v>0</v>
      </c>
      <c r="S561" s="269">
        <v>229.66902108950154</v>
      </c>
    </row>
    <row r="562" spans="1:19" ht="7.5" customHeight="1">
      <c r="A562" s="115"/>
      <c r="B562" s="111"/>
      <c r="C562" s="38"/>
      <c r="D562" s="39"/>
      <c r="E562" s="139"/>
      <c r="F562" s="41"/>
      <c r="G562" s="41"/>
      <c r="H562" s="42"/>
      <c r="I562" s="42"/>
      <c r="J562" s="42"/>
      <c r="K562" s="42"/>
      <c r="L562" s="44"/>
      <c r="M562" s="44"/>
      <c r="N562" s="44"/>
      <c r="O562" s="44"/>
      <c r="P562" s="74"/>
      <c r="R562" s="72"/>
      <c r="S562" s="211"/>
    </row>
    <row r="563" spans="1:19" ht="7.5" customHeight="1">
      <c r="A563" s="115">
        <v>10</v>
      </c>
      <c r="B563" s="111" t="s">
        <v>559</v>
      </c>
      <c r="C563" s="38"/>
      <c r="D563" s="39" t="s">
        <v>560</v>
      </c>
      <c r="E563" s="139">
        <v>0.2163</v>
      </c>
      <c r="F563" s="41"/>
      <c r="G563" s="41"/>
      <c r="H563" s="42"/>
      <c r="I563" s="42"/>
      <c r="J563" s="42"/>
      <c r="K563" s="42">
        <v>2753.63</v>
      </c>
      <c r="L563" s="79">
        <v>844.61</v>
      </c>
      <c r="M563" s="41">
        <v>0</v>
      </c>
      <c r="N563" s="119">
        <f>$N$566*K563/$K$566</f>
        <v>189.44362515371725</v>
      </c>
      <c r="O563" s="119">
        <f>E563*O3/100</f>
        <v>65.70553752</v>
      </c>
      <c r="P563" s="121">
        <f>SUM(N563:O563)</f>
        <v>255.14916267371723</v>
      </c>
      <c r="R563" s="72">
        <v>0</v>
      </c>
      <c r="S563" s="269">
        <v>255.14916267371723</v>
      </c>
    </row>
    <row r="564" spans="1:19" ht="7.5" customHeight="1">
      <c r="A564" s="115"/>
      <c r="B564" s="111"/>
      <c r="C564" s="38"/>
      <c r="D564" s="39"/>
      <c r="E564" s="139"/>
      <c r="F564" s="41"/>
      <c r="G564" s="41"/>
      <c r="H564" s="42"/>
      <c r="I564" s="42"/>
      <c r="J564" s="42"/>
      <c r="K564" s="42"/>
      <c r="L564" s="79"/>
      <c r="M564" s="41"/>
      <c r="N564" s="44"/>
      <c r="O564" s="44"/>
      <c r="P564" s="70"/>
      <c r="R564" s="72"/>
      <c r="S564" s="211"/>
    </row>
    <row r="565" spans="1:19" s="43" customFormat="1" ht="7.5" customHeight="1">
      <c r="A565" s="115">
        <v>10</v>
      </c>
      <c r="B565" s="111" t="s">
        <v>561</v>
      </c>
      <c r="C565" s="38"/>
      <c r="D565" s="39" t="s">
        <v>562</v>
      </c>
      <c r="E565" s="139">
        <v>0.2163</v>
      </c>
      <c r="F565" s="41"/>
      <c r="G565" s="41"/>
      <c r="H565" s="42"/>
      <c r="I565" s="42"/>
      <c r="J565" s="42"/>
      <c r="K565" s="42">
        <v>2753.63</v>
      </c>
      <c r="L565" s="79">
        <v>844.61</v>
      </c>
      <c r="M565" s="41">
        <v>0</v>
      </c>
      <c r="N565" s="119">
        <f>$N$566*K565/$K$566</f>
        <v>189.44362515371725</v>
      </c>
      <c r="O565" s="119">
        <v>65.70553752</v>
      </c>
      <c r="P565" s="121">
        <v>255.14916267371723</v>
      </c>
      <c r="Q565" s="30"/>
      <c r="R565" s="72">
        <v>0</v>
      </c>
      <c r="S565" s="269">
        <v>255.14916267371723</v>
      </c>
    </row>
    <row r="566" spans="1:19" s="43" customFormat="1" ht="7.5" customHeight="1">
      <c r="A566" s="115"/>
      <c r="B566" s="111"/>
      <c r="C566" s="38"/>
      <c r="D566" s="39"/>
      <c r="E566" s="137"/>
      <c r="F566" s="41"/>
      <c r="G566" s="41"/>
      <c r="H566" s="42"/>
      <c r="I566" s="42"/>
      <c r="J566" s="42"/>
      <c r="K566" s="42">
        <f>SUM(K531:K565)</f>
        <v>27541.329999999998</v>
      </c>
      <c r="L566" s="41">
        <f>SUM(L531:L565)</f>
        <v>8447.69</v>
      </c>
      <c r="M566" s="41"/>
      <c r="N566" s="44">
        <f>$N$3*E528/100</f>
        <v>1894.7823043600001</v>
      </c>
      <c r="O566" s="41">
        <f>$O$3*E528/100</f>
        <v>657.17688336</v>
      </c>
      <c r="P566" s="74">
        <f>N566+O566</f>
        <v>2551.95918772</v>
      </c>
      <c r="Q566" s="30"/>
      <c r="R566" s="72"/>
      <c r="S566" s="211"/>
    </row>
    <row r="567" spans="1:19" s="43" customFormat="1" ht="7.5" customHeight="1">
      <c r="A567" s="113"/>
      <c r="B567" s="112"/>
      <c r="C567" s="55"/>
      <c r="D567" s="39"/>
      <c r="E567" s="137"/>
      <c r="F567" s="41"/>
      <c r="G567" s="41"/>
      <c r="H567" s="42"/>
      <c r="I567" s="42"/>
      <c r="J567" s="42"/>
      <c r="K567" s="42"/>
      <c r="L567" s="41"/>
      <c r="M567" s="41"/>
      <c r="N567" s="44"/>
      <c r="O567" s="41"/>
      <c r="P567" s="74"/>
      <c r="Q567" s="30"/>
      <c r="R567" s="72"/>
      <c r="S567" s="211"/>
    </row>
    <row r="568" spans="1:19" ht="7.5" customHeight="1">
      <c r="A568" s="234">
        <v>10</v>
      </c>
      <c r="B568" s="231">
        <v>2</v>
      </c>
      <c r="C568" s="38" t="s">
        <v>563</v>
      </c>
      <c r="D568" s="39" t="s">
        <v>283</v>
      </c>
      <c r="E568" s="137">
        <v>0.4043</v>
      </c>
      <c r="F568" s="41">
        <v>363870</v>
      </c>
      <c r="G568" s="41">
        <v>288583</v>
      </c>
      <c r="H568" s="42">
        <v>127169</v>
      </c>
      <c r="I568" s="42">
        <v>3198</v>
      </c>
      <c r="J568" s="42">
        <v>87833</v>
      </c>
      <c r="K568" s="42">
        <v>5146.97</v>
      </c>
      <c r="L568" s="41">
        <v>1578.72</v>
      </c>
      <c r="M568" s="41">
        <v>0</v>
      </c>
      <c r="N568" s="119">
        <f>$N$3*E568/100</f>
        <v>354.10025221999996</v>
      </c>
      <c r="O568" s="120">
        <f>$O$3*E568/100</f>
        <v>122.81437272000001</v>
      </c>
      <c r="P568" s="121">
        <f>SUM(N568:O568)</f>
        <v>476.91462493999995</v>
      </c>
      <c r="R568" s="72">
        <v>0</v>
      </c>
      <c r="S568" s="269">
        <v>476.91462493999995</v>
      </c>
    </row>
    <row r="569" spans="1:19" ht="7.5" customHeight="1">
      <c r="A569" s="115"/>
      <c r="B569" s="111"/>
      <c r="C569" s="38" t="s">
        <v>564</v>
      </c>
      <c r="D569" s="39" t="s">
        <v>284</v>
      </c>
      <c r="E569" s="137"/>
      <c r="F569" s="41"/>
      <c r="G569" s="41"/>
      <c r="H569" s="30"/>
      <c r="I569" s="30"/>
      <c r="J569" s="30"/>
      <c r="K569" s="30"/>
      <c r="L569" s="30"/>
      <c r="M569" s="41"/>
      <c r="N569" s="44"/>
      <c r="O569" s="41"/>
      <c r="P569" s="74"/>
      <c r="R569" s="72"/>
      <c r="S569" s="211"/>
    </row>
    <row r="570" spans="1:19" ht="7.5" customHeight="1">
      <c r="A570" s="115"/>
      <c r="B570" s="111"/>
      <c r="C570" s="38"/>
      <c r="D570" s="62"/>
      <c r="E570" s="137"/>
      <c r="F570" s="41"/>
      <c r="G570" s="41"/>
      <c r="H570" s="42"/>
      <c r="I570" s="42"/>
      <c r="J570" s="42"/>
      <c r="K570" s="42"/>
      <c r="L570" s="41"/>
      <c r="M570" s="41"/>
      <c r="N570" s="44"/>
      <c r="O570" s="41"/>
      <c r="P570" s="74"/>
      <c r="Q570" s="43"/>
      <c r="R570" s="72"/>
      <c r="S570" s="211"/>
    </row>
    <row r="571" spans="1:19" ht="7.5" customHeight="1">
      <c r="A571" s="115">
        <v>10</v>
      </c>
      <c r="B571" s="111">
        <v>3</v>
      </c>
      <c r="C571" s="38" t="s">
        <v>565</v>
      </c>
      <c r="D571" s="39" t="s">
        <v>283</v>
      </c>
      <c r="E571" s="137">
        <v>0.3622</v>
      </c>
      <c r="F571" s="41">
        <v>325980</v>
      </c>
      <c r="G571" s="41">
        <v>258533</v>
      </c>
      <c r="H571" s="42">
        <v>113927</v>
      </c>
      <c r="I571" s="42">
        <v>2865</v>
      </c>
      <c r="J571" s="42">
        <v>78687</v>
      </c>
      <c r="K571" s="42">
        <v>4611.02</v>
      </c>
      <c r="L571" s="41">
        <v>1414.32</v>
      </c>
      <c r="M571" s="41">
        <v>0</v>
      </c>
      <c r="N571" s="119">
        <f>$N$3*E571/100</f>
        <v>317.22758188</v>
      </c>
      <c r="O571" s="120">
        <f>$O$3*E571/100</f>
        <v>110.02563888</v>
      </c>
      <c r="P571" s="121">
        <f>SUM(N571:O571)</f>
        <v>427.25322076</v>
      </c>
      <c r="Q571" s="43"/>
      <c r="R571" s="72">
        <v>0</v>
      </c>
      <c r="S571" s="269">
        <v>427.25322076</v>
      </c>
    </row>
    <row r="572" spans="1:19" ht="7.5" customHeight="1">
      <c r="A572" s="115"/>
      <c r="B572" s="111"/>
      <c r="C572" s="38" t="s">
        <v>566</v>
      </c>
      <c r="D572" s="39" t="s">
        <v>284</v>
      </c>
      <c r="E572" s="137"/>
      <c r="F572" s="41"/>
      <c r="G572" s="41"/>
      <c r="H572" s="42"/>
      <c r="I572" s="42"/>
      <c r="J572" s="42"/>
      <c r="K572" s="42"/>
      <c r="L572" s="41"/>
      <c r="M572" s="41"/>
      <c r="P572" s="70"/>
      <c r="Q572" s="43"/>
      <c r="R572" s="72"/>
      <c r="S572" s="211"/>
    </row>
    <row r="573" spans="1:19" ht="7.5" customHeight="1">
      <c r="A573" s="115"/>
      <c r="B573" s="111"/>
      <c r="C573" s="38" t="s">
        <v>567</v>
      </c>
      <c r="D573" s="43"/>
      <c r="E573" s="137"/>
      <c r="F573" s="41"/>
      <c r="G573" s="41"/>
      <c r="H573" s="42"/>
      <c r="I573" s="42"/>
      <c r="J573" s="42"/>
      <c r="K573" s="42"/>
      <c r="L573" s="41"/>
      <c r="M573" s="41"/>
      <c r="N573" s="44"/>
      <c r="O573" s="41"/>
      <c r="P573" s="74"/>
      <c r="Q573" s="43"/>
      <c r="R573" s="72"/>
      <c r="S573" s="211"/>
    </row>
    <row r="574" spans="1:19" ht="7.5" customHeight="1">
      <c r="A574" s="115"/>
      <c r="B574" s="111"/>
      <c r="C574" s="38"/>
      <c r="D574" s="43"/>
      <c r="E574" s="137"/>
      <c r="F574" s="41"/>
      <c r="G574" s="41"/>
      <c r="H574" s="42"/>
      <c r="I574" s="42"/>
      <c r="J574" s="42"/>
      <c r="K574" s="42"/>
      <c r="L574" s="41"/>
      <c r="M574" s="41"/>
      <c r="N574" s="44"/>
      <c r="O574" s="41"/>
      <c r="P574" s="74"/>
      <c r="Q574" s="43"/>
      <c r="R574" s="72"/>
      <c r="S574" s="211"/>
    </row>
    <row r="575" spans="1:19" ht="7.5" customHeight="1">
      <c r="A575" s="113">
        <v>10</v>
      </c>
      <c r="B575" s="112" t="s">
        <v>422</v>
      </c>
      <c r="C575" s="38" t="s">
        <v>568</v>
      </c>
      <c r="D575" s="39"/>
      <c r="E575" s="145">
        <v>0.5946</v>
      </c>
      <c r="F575" s="41">
        <v>535140</v>
      </c>
      <c r="G575" s="41">
        <v>424417</v>
      </c>
      <c r="H575" s="42">
        <v>187027</v>
      </c>
      <c r="I575" s="42">
        <v>4703</v>
      </c>
      <c r="J575" s="42">
        <v>129175</v>
      </c>
      <c r="K575" s="42"/>
      <c r="L575" s="41"/>
      <c r="M575" s="41"/>
      <c r="P575" s="74"/>
      <c r="Q575" s="43"/>
      <c r="R575" s="72"/>
      <c r="S575" s="211"/>
    </row>
    <row r="576" spans="1:19" ht="7.5" customHeight="1">
      <c r="A576" s="115"/>
      <c r="B576" s="111"/>
      <c r="C576" s="38"/>
      <c r="D576" s="39"/>
      <c r="E576" s="137"/>
      <c r="F576" s="178"/>
      <c r="G576" s="41"/>
      <c r="H576" s="43"/>
      <c r="I576" s="43"/>
      <c r="J576" s="43"/>
      <c r="K576" s="42"/>
      <c r="L576" s="41"/>
      <c r="M576" s="41"/>
      <c r="N576" s="44"/>
      <c r="O576" s="41"/>
      <c r="P576" s="74"/>
      <c r="Q576" s="43"/>
      <c r="R576" s="72"/>
      <c r="S576" s="211"/>
    </row>
    <row r="577" spans="1:19" ht="7.5" customHeight="1">
      <c r="A577" s="115">
        <v>10</v>
      </c>
      <c r="B577" s="111" t="s">
        <v>569</v>
      </c>
      <c r="C577" s="38"/>
      <c r="D577" s="39" t="s">
        <v>285</v>
      </c>
      <c r="E577" s="139">
        <v>0.2389</v>
      </c>
      <c r="F577" s="41"/>
      <c r="G577" s="41"/>
      <c r="H577" s="42"/>
      <c r="I577" s="42"/>
      <c r="J577" s="42"/>
      <c r="K577" s="42">
        <v>3041.34</v>
      </c>
      <c r="L577" s="41">
        <v>932.86</v>
      </c>
      <c r="M577" s="41">
        <v>0</v>
      </c>
      <c r="N577" s="119">
        <v>209.24</v>
      </c>
      <c r="O577" s="227">
        <f>E577*O3/100</f>
        <v>72.57074856</v>
      </c>
      <c r="P577" s="121">
        <f>SUM(N577:O577)</f>
        <v>281.81074856</v>
      </c>
      <c r="Q577" s="43"/>
      <c r="R577" s="72">
        <v>0</v>
      </c>
      <c r="S577" s="269">
        <v>281.81074856</v>
      </c>
    </row>
    <row r="578" spans="1:19" s="43" customFormat="1" ht="7.5" customHeight="1">
      <c r="A578" s="115"/>
      <c r="B578" s="111"/>
      <c r="C578" s="38"/>
      <c r="D578" s="39"/>
      <c r="E578" s="139"/>
      <c r="F578" s="42"/>
      <c r="G578" s="42"/>
      <c r="H578" s="42"/>
      <c r="I578" s="42"/>
      <c r="J578" s="42"/>
      <c r="K578" s="42"/>
      <c r="L578" s="42"/>
      <c r="M578" s="42"/>
      <c r="N578" s="63"/>
      <c r="O578" s="63"/>
      <c r="P578" s="81"/>
      <c r="R578" s="72"/>
      <c r="S578" s="211"/>
    </row>
    <row r="579" spans="1:19" s="43" customFormat="1" ht="7.5" customHeight="1">
      <c r="A579" s="115">
        <v>10</v>
      </c>
      <c r="B579" s="111" t="s">
        <v>570</v>
      </c>
      <c r="C579" s="38"/>
      <c r="D579" s="39" t="s">
        <v>286</v>
      </c>
      <c r="E579" s="139">
        <v>0.4082</v>
      </c>
      <c r="F579" s="165"/>
      <c r="G579" s="41"/>
      <c r="H579" s="42"/>
      <c r="I579" s="42"/>
      <c r="J579" s="42"/>
      <c r="K579" s="42">
        <v>5196.62</v>
      </c>
      <c r="L579" s="41">
        <v>1593.94</v>
      </c>
      <c r="M579" s="41">
        <v>0</v>
      </c>
      <c r="N579" s="119">
        <v>357.52</v>
      </c>
      <c r="O579" s="120">
        <f>E579*O3/100</f>
        <v>123.99907728</v>
      </c>
      <c r="P579" s="121">
        <f>SUM(N579:O579)</f>
        <v>481.51907728</v>
      </c>
      <c r="R579" s="72">
        <v>0</v>
      </c>
      <c r="S579" s="269">
        <v>481.51907728</v>
      </c>
    </row>
    <row r="580" spans="1:19" s="43" customFormat="1" ht="7.5" customHeight="1">
      <c r="A580" s="115"/>
      <c r="B580" s="111"/>
      <c r="C580" s="38"/>
      <c r="D580" s="39" t="s">
        <v>287</v>
      </c>
      <c r="E580" s="137"/>
      <c r="F580" s="41"/>
      <c r="G580" s="41"/>
      <c r="H580" s="42"/>
      <c r="I580" s="42"/>
      <c r="J580" s="42"/>
      <c r="K580" s="42"/>
      <c r="L580" s="41"/>
      <c r="M580" s="41"/>
      <c r="N580" s="44"/>
      <c r="O580" s="41"/>
      <c r="P580" s="74"/>
      <c r="R580" s="72"/>
      <c r="S580" s="211"/>
    </row>
    <row r="581" spans="1:19" s="43" customFormat="1" ht="7.5" customHeight="1">
      <c r="A581" s="115"/>
      <c r="B581" s="111"/>
      <c r="C581" s="38"/>
      <c r="D581" s="39"/>
      <c r="E581" s="137"/>
      <c r="F581" s="41"/>
      <c r="G581" s="41"/>
      <c r="H581" s="42"/>
      <c r="I581" s="42"/>
      <c r="J581" s="42"/>
      <c r="K581" s="42"/>
      <c r="L581" s="41"/>
      <c r="M581" s="41"/>
      <c r="N581" s="44"/>
      <c r="O581" s="41"/>
      <c r="P581" s="74"/>
      <c r="R581" s="72"/>
      <c r="S581" s="211"/>
    </row>
    <row r="582" spans="1:19" s="43" customFormat="1" ht="7.5" customHeight="1">
      <c r="A582" s="115">
        <v>10</v>
      </c>
      <c r="B582" s="111" t="s">
        <v>454</v>
      </c>
      <c r="C582" s="38" t="s">
        <v>714</v>
      </c>
      <c r="D582" s="39" t="s">
        <v>288</v>
      </c>
      <c r="E582" s="137">
        <v>0.7138</v>
      </c>
      <c r="F582" s="41">
        <v>642420</v>
      </c>
      <c r="G582" s="41">
        <v>509500</v>
      </c>
      <c r="H582" s="42">
        <v>224520</v>
      </c>
      <c r="I582" s="42">
        <v>5646</v>
      </c>
      <c r="J582" s="42">
        <v>155071</v>
      </c>
      <c r="K582" s="42">
        <v>9087.09</v>
      </c>
      <c r="L582" s="41">
        <v>2787.25</v>
      </c>
      <c r="M582" s="41">
        <v>0</v>
      </c>
      <c r="N582" s="119">
        <f>$N$3*E582/100</f>
        <v>625.1713085199999</v>
      </c>
      <c r="O582" s="120">
        <f>$O$3*E582/100</f>
        <v>216.83131152</v>
      </c>
      <c r="P582" s="121">
        <f>SUM(N582:O582)</f>
        <v>842.0026200399999</v>
      </c>
      <c r="R582" s="72">
        <v>0</v>
      </c>
      <c r="S582" s="269">
        <v>842.0026200399999</v>
      </c>
    </row>
    <row r="583" spans="1:19" s="43" customFormat="1" ht="7.5" customHeight="1">
      <c r="A583" s="115"/>
      <c r="B583" s="111"/>
      <c r="C583" s="38" t="s">
        <v>713</v>
      </c>
      <c r="D583" s="39" t="s">
        <v>289</v>
      </c>
      <c r="E583" s="137"/>
      <c r="F583" s="41"/>
      <c r="G583" s="41"/>
      <c r="H583" s="42"/>
      <c r="I583" s="42"/>
      <c r="J583" s="42"/>
      <c r="K583" s="42"/>
      <c r="L583" s="41"/>
      <c r="M583" s="41"/>
      <c r="N583" s="44"/>
      <c r="O583" s="41"/>
      <c r="P583" s="74"/>
      <c r="R583" s="72"/>
      <c r="S583" s="211"/>
    </row>
    <row r="584" spans="1:19" s="43" customFormat="1" ht="7.5" customHeight="1">
      <c r="A584" s="115"/>
      <c r="B584" s="111"/>
      <c r="C584" s="38"/>
      <c r="D584" s="39"/>
      <c r="E584" s="137"/>
      <c r="F584" s="41"/>
      <c r="G584" s="41"/>
      <c r="H584" s="42"/>
      <c r="I584" s="42"/>
      <c r="J584" s="42"/>
      <c r="K584" s="42"/>
      <c r="L584" s="41"/>
      <c r="M584" s="41"/>
      <c r="N584" s="44"/>
      <c r="O584" s="41"/>
      <c r="P584" s="74"/>
      <c r="R584" s="72"/>
      <c r="S584" s="211"/>
    </row>
    <row r="585" spans="1:19" s="43" customFormat="1" ht="7.5" customHeight="1">
      <c r="A585" s="113">
        <v>10</v>
      </c>
      <c r="B585" s="112">
        <v>5</v>
      </c>
      <c r="C585" s="38" t="s">
        <v>572</v>
      </c>
      <c r="D585" s="159"/>
      <c r="E585" s="145">
        <v>0.7994</v>
      </c>
      <c r="F585" s="41">
        <v>719460</v>
      </c>
      <c r="G585" s="41">
        <v>570600</v>
      </c>
      <c r="H585" s="42">
        <v>251445</v>
      </c>
      <c r="I585" s="42">
        <v>6323</v>
      </c>
      <c r="J585" s="42">
        <v>173668</v>
      </c>
      <c r="P585" s="189"/>
      <c r="R585" s="72"/>
      <c r="S585" s="211"/>
    </row>
    <row r="586" spans="1:19" s="43" customFormat="1" ht="7.5" customHeight="1">
      <c r="A586" s="113"/>
      <c r="B586" s="112"/>
      <c r="C586" s="38" t="s">
        <v>573</v>
      </c>
      <c r="D586" s="39"/>
      <c r="K586" s="42"/>
      <c r="L586" s="41"/>
      <c r="M586" s="41"/>
      <c r="N586" s="44"/>
      <c r="O586" s="41"/>
      <c r="P586" s="74"/>
      <c r="R586" s="72"/>
      <c r="S586" s="211"/>
    </row>
    <row r="587" spans="1:19" s="43" customFormat="1" ht="7.5" customHeight="1">
      <c r="A587" s="115">
        <v>10</v>
      </c>
      <c r="B587" s="111" t="s">
        <v>571</v>
      </c>
      <c r="C587" s="38"/>
      <c r="D587" s="39" t="s">
        <v>574</v>
      </c>
      <c r="E587" s="139">
        <v>0.0589</v>
      </c>
      <c r="F587" s="42"/>
      <c r="G587" s="42"/>
      <c r="H587" s="42"/>
      <c r="I587" s="42"/>
      <c r="J587" s="42"/>
      <c r="K587" s="42">
        <v>711.64</v>
      </c>
      <c r="L587" s="42">
        <v>218.28</v>
      </c>
      <c r="M587" s="42">
        <v>0</v>
      </c>
      <c r="N587" s="119">
        <v>51.61</v>
      </c>
      <c r="O587" s="227">
        <f>E587*O3/100</f>
        <v>17.89207656</v>
      </c>
      <c r="P587" s="121">
        <f>SUM(N587:O587)</f>
        <v>69.50207656</v>
      </c>
      <c r="R587" s="72">
        <v>0</v>
      </c>
      <c r="S587" s="269">
        <v>69.50207656</v>
      </c>
    </row>
    <row r="588" spans="1:19" s="43" customFormat="1" ht="7.5" customHeight="1">
      <c r="A588" s="115"/>
      <c r="B588" s="111"/>
      <c r="C588" s="38"/>
      <c r="D588" s="39"/>
      <c r="E588" s="139"/>
      <c r="F588" s="42"/>
      <c r="G588" s="42"/>
      <c r="H588" s="42"/>
      <c r="I588" s="42"/>
      <c r="J588" s="42"/>
      <c r="K588" s="42"/>
      <c r="L588" s="42"/>
      <c r="M588" s="42"/>
      <c r="N588" s="63"/>
      <c r="O588" s="63"/>
      <c r="P588" s="81"/>
      <c r="R588" s="72"/>
      <c r="S588" s="211"/>
    </row>
    <row r="589" spans="1:19" s="43" customFormat="1" ht="7.5" customHeight="1">
      <c r="A589" s="115">
        <v>10</v>
      </c>
      <c r="B589" s="111" t="s">
        <v>575</v>
      </c>
      <c r="C589" s="38"/>
      <c r="D589" s="39" t="s">
        <v>290</v>
      </c>
      <c r="E589" s="139">
        <v>0.047</v>
      </c>
      <c r="F589" s="42"/>
      <c r="G589" s="42"/>
      <c r="H589" s="42"/>
      <c r="I589" s="42"/>
      <c r="J589" s="42"/>
      <c r="K589" s="42">
        <v>611.07</v>
      </c>
      <c r="L589" s="42">
        <v>187.43</v>
      </c>
      <c r="M589" s="42">
        <v>0</v>
      </c>
      <c r="N589" s="119">
        <v>41.16</v>
      </c>
      <c r="O589" s="227">
        <f>E589*O3/100</f>
        <v>14.2772088</v>
      </c>
      <c r="P589" s="121">
        <f>SUM(N589:O589)</f>
        <v>55.43720879999999</v>
      </c>
      <c r="R589" s="72">
        <v>0</v>
      </c>
      <c r="S589" s="269">
        <v>55.43720879999999</v>
      </c>
    </row>
    <row r="590" spans="1:19" s="43" customFormat="1" ht="7.5" customHeight="1">
      <c r="A590" s="115"/>
      <c r="B590" s="111"/>
      <c r="C590" s="38"/>
      <c r="D590" s="39" t="s">
        <v>576</v>
      </c>
      <c r="E590" s="139"/>
      <c r="F590" s="42"/>
      <c r="G590" s="42"/>
      <c r="H590" s="42"/>
      <c r="I590" s="42"/>
      <c r="J590" s="42"/>
      <c r="K590" s="42"/>
      <c r="L590" s="42"/>
      <c r="M590" s="42"/>
      <c r="N590" s="53"/>
      <c r="O590" s="53"/>
      <c r="P590" s="71"/>
      <c r="R590" s="72"/>
      <c r="S590" s="211"/>
    </row>
    <row r="591" spans="1:19" s="43" customFormat="1" ht="7.5" customHeight="1">
      <c r="A591" s="115"/>
      <c r="B591" s="111"/>
      <c r="C591" s="38"/>
      <c r="D591" s="39"/>
      <c r="E591" s="139"/>
      <c r="F591" s="42"/>
      <c r="G591" s="42"/>
      <c r="H591" s="42"/>
      <c r="I591" s="42"/>
      <c r="J591" s="42"/>
      <c r="K591" s="42"/>
      <c r="L591" s="42"/>
      <c r="M591" s="42"/>
      <c r="N591" s="53"/>
      <c r="O591" s="53"/>
      <c r="P591" s="71"/>
      <c r="R591" s="72"/>
      <c r="S591" s="211"/>
    </row>
    <row r="592" spans="1:19" s="43" customFormat="1" ht="7.5" customHeight="1">
      <c r="A592" s="115">
        <v>10</v>
      </c>
      <c r="B592" s="111" t="s">
        <v>577</v>
      </c>
      <c r="C592" s="38"/>
      <c r="D592" s="39" t="s">
        <v>291</v>
      </c>
      <c r="E592" s="139">
        <v>0.047</v>
      </c>
      <c r="F592" s="42"/>
      <c r="G592" s="42"/>
      <c r="H592" s="42"/>
      <c r="I592" s="42"/>
      <c r="J592" s="42"/>
      <c r="K592" s="42">
        <v>611.07</v>
      </c>
      <c r="L592" s="42">
        <v>187.43</v>
      </c>
      <c r="M592" s="42">
        <v>0</v>
      </c>
      <c r="N592" s="119">
        <v>41.16</v>
      </c>
      <c r="O592" s="227">
        <v>14.2772088</v>
      </c>
      <c r="P592" s="121">
        <v>55.43720879999999</v>
      </c>
      <c r="R592" s="72">
        <v>0</v>
      </c>
      <c r="S592" s="269">
        <v>55.43720879999999</v>
      </c>
    </row>
    <row r="593" spans="1:19" s="43" customFormat="1" ht="7.5" customHeight="1">
      <c r="A593" s="115"/>
      <c r="B593" s="111"/>
      <c r="C593" s="38"/>
      <c r="D593" s="39" t="s">
        <v>578</v>
      </c>
      <c r="E593" s="139"/>
      <c r="F593" s="42"/>
      <c r="G593" s="42"/>
      <c r="H593" s="42"/>
      <c r="I593" s="42"/>
      <c r="J593" s="42"/>
      <c r="K593" s="42"/>
      <c r="L593" s="42"/>
      <c r="M593" s="42"/>
      <c r="N593" s="63"/>
      <c r="O593" s="63"/>
      <c r="P593" s="81"/>
      <c r="R593" s="72"/>
      <c r="S593" s="211"/>
    </row>
    <row r="594" spans="1:19" s="43" customFormat="1" ht="7.5" customHeight="1">
      <c r="A594" s="115"/>
      <c r="B594" s="111"/>
      <c r="C594" s="38"/>
      <c r="D594" s="39"/>
      <c r="E594" s="139"/>
      <c r="F594" s="42"/>
      <c r="G594" s="42"/>
      <c r="H594" s="42"/>
      <c r="I594" s="42"/>
      <c r="J594" s="42"/>
      <c r="K594" s="42"/>
      <c r="L594" s="42"/>
      <c r="M594" s="42"/>
      <c r="N594" s="63"/>
      <c r="O594" s="63"/>
      <c r="P594" s="81"/>
      <c r="R594" s="72"/>
      <c r="S594" s="211"/>
    </row>
    <row r="595" spans="1:19" s="43" customFormat="1" ht="7.5" customHeight="1">
      <c r="A595" s="115">
        <v>10</v>
      </c>
      <c r="B595" s="111" t="s">
        <v>579</v>
      </c>
      <c r="C595" s="38"/>
      <c r="D595" s="39" t="s">
        <v>292</v>
      </c>
      <c r="E595" s="139">
        <v>0.0589</v>
      </c>
      <c r="F595" s="42"/>
      <c r="G595" s="42"/>
      <c r="H595" s="42"/>
      <c r="I595" s="42"/>
      <c r="J595" s="42"/>
      <c r="K595" s="42">
        <v>711.64</v>
      </c>
      <c r="L595" s="42">
        <v>218.28</v>
      </c>
      <c r="M595" s="42">
        <v>0</v>
      </c>
      <c r="N595" s="119">
        <v>51.61</v>
      </c>
      <c r="O595" s="227">
        <f>E595*O3/100</f>
        <v>17.89207656</v>
      </c>
      <c r="P595" s="121">
        <f>SUM(N595:O595)</f>
        <v>69.50207656</v>
      </c>
      <c r="R595" s="72">
        <v>0</v>
      </c>
      <c r="S595" s="269">
        <v>69.50207656</v>
      </c>
    </row>
    <row r="596" spans="1:19" s="43" customFormat="1" ht="7.5" customHeight="1">
      <c r="A596" s="115"/>
      <c r="B596" s="111"/>
      <c r="C596" s="38"/>
      <c r="D596" s="39" t="s">
        <v>580</v>
      </c>
      <c r="E596" s="139"/>
      <c r="F596" s="42"/>
      <c r="G596" s="42"/>
      <c r="H596" s="42"/>
      <c r="I596" s="42"/>
      <c r="J596" s="42"/>
      <c r="K596" s="42"/>
      <c r="L596" s="42"/>
      <c r="M596" s="42"/>
      <c r="N596" s="53"/>
      <c r="O596" s="53"/>
      <c r="P596" s="71"/>
      <c r="R596" s="72"/>
      <c r="S596" s="211"/>
    </row>
    <row r="597" spans="1:19" s="43" customFormat="1" ht="7.5" customHeight="1">
      <c r="A597" s="115"/>
      <c r="B597" s="111"/>
      <c r="C597" s="38"/>
      <c r="D597" s="39"/>
      <c r="E597" s="139"/>
      <c r="F597" s="42"/>
      <c r="G597" s="42"/>
      <c r="H597" s="42"/>
      <c r="I597" s="42"/>
      <c r="J597" s="42"/>
      <c r="K597" s="42"/>
      <c r="L597" s="42"/>
      <c r="M597" s="42"/>
      <c r="N597" s="53"/>
      <c r="O597" s="53"/>
      <c r="P597" s="71"/>
      <c r="R597" s="72"/>
      <c r="S597" s="211"/>
    </row>
    <row r="598" spans="1:19" s="43" customFormat="1" ht="7.5" customHeight="1">
      <c r="A598" s="115">
        <v>10</v>
      </c>
      <c r="B598" s="111" t="s">
        <v>581</v>
      </c>
      <c r="C598" s="38"/>
      <c r="D598" s="39" t="s">
        <v>365</v>
      </c>
      <c r="E598" s="139">
        <v>0.1469</v>
      </c>
      <c r="F598" s="42"/>
      <c r="G598" s="42"/>
      <c r="H598" s="42"/>
      <c r="I598" s="42"/>
      <c r="J598" s="42"/>
      <c r="K598" s="42">
        <v>1882.85</v>
      </c>
      <c r="L598" s="42">
        <v>577.52</v>
      </c>
      <c r="M598" s="42">
        <v>0</v>
      </c>
      <c r="N598" s="119">
        <v>128.69</v>
      </c>
      <c r="O598" s="227">
        <f>E598*O3/100</f>
        <v>44.62387176</v>
      </c>
      <c r="P598" s="121">
        <f>SUM(N598:O598)</f>
        <v>173.31387175999998</v>
      </c>
      <c r="R598" s="72">
        <v>0</v>
      </c>
      <c r="S598" s="269">
        <v>173.31387175999998</v>
      </c>
    </row>
    <row r="599" spans="1:19" s="43" customFormat="1" ht="7.5" customHeight="1">
      <c r="A599" s="115"/>
      <c r="B599" s="111"/>
      <c r="C599" s="38"/>
      <c r="D599" s="39"/>
      <c r="E599" s="139"/>
      <c r="F599" s="42"/>
      <c r="G599" s="42"/>
      <c r="H599" s="42"/>
      <c r="I599" s="42"/>
      <c r="J599" s="42"/>
      <c r="K599" s="42"/>
      <c r="L599" s="42"/>
      <c r="M599" s="42"/>
      <c r="N599" s="63"/>
      <c r="O599" s="63"/>
      <c r="P599" s="81"/>
      <c r="R599" s="72"/>
      <c r="S599" s="211"/>
    </row>
    <row r="600" spans="1:19" s="43" customFormat="1" ht="7.5" customHeight="1">
      <c r="A600" s="115">
        <v>10</v>
      </c>
      <c r="B600" s="111" t="s">
        <v>582</v>
      </c>
      <c r="C600" s="38"/>
      <c r="D600" s="39" t="s">
        <v>293</v>
      </c>
      <c r="E600" s="139">
        <v>0.1469</v>
      </c>
      <c r="F600" s="42"/>
      <c r="G600" s="42"/>
      <c r="H600" s="42"/>
      <c r="I600" s="42"/>
      <c r="J600" s="42"/>
      <c r="K600" s="42">
        <v>1882.85</v>
      </c>
      <c r="L600" s="42">
        <v>577.52</v>
      </c>
      <c r="M600" s="42">
        <v>0</v>
      </c>
      <c r="N600" s="119">
        <v>128.69</v>
      </c>
      <c r="O600" s="120">
        <v>44.62387176</v>
      </c>
      <c r="P600" s="121">
        <v>173.31387175999998</v>
      </c>
      <c r="R600" s="72">
        <v>0</v>
      </c>
      <c r="S600" s="269">
        <v>173.31387175999998</v>
      </c>
    </row>
    <row r="601" spans="1:19" s="43" customFormat="1" ht="7.5" customHeight="1">
      <c r="A601" s="115"/>
      <c r="B601" s="111"/>
      <c r="C601" s="38"/>
      <c r="D601" s="39" t="s">
        <v>583</v>
      </c>
      <c r="E601" s="139"/>
      <c r="F601" s="42"/>
      <c r="G601" s="42"/>
      <c r="H601" s="42"/>
      <c r="I601" s="42"/>
      <c r="J601" s="42"/>
      <c r="K601" s="42"/>
      <c r="L601" s="42"/>
      <c r="M601" s="42"/>
      <c r="N601" s="53"/>
      <c r="O601" s="53"/>
      <c r="P601" s="71"/>
      <c r="R601" s="72"/>
      <c r="S601" s="211"/>
    </row>
    <row r="602" spans="1:19" s="43" customFormat="1" ht="7.5" customHeight="1">
      <c r="A602" s="115"/>
      <c r="B602" s="111"/>
      <c r="C602" s="38"/>
      <c r="D602" s="39"/>
      <c r="E602" s="139"/>
      <c r="F602" s="42"/>
      <c r="G602" s="42"/>
      <c r="H602" s="42"/>
      <c r="I602" s="42"/>
      <c r="J602" s="42"/>
      <c r="K602" s="42"/>
      <c r="L602" s="42"/>
      <c r="M602" s="42"/>
      <c r="N602" s="53"/>
      <c r="O602" s="53"/>
      <c r="P602" s="71"/>
      <c r="R602" s="72"/>
      <c r="S602" s="211"/>
    </row>
    <row r="603" spans="1:19" s="43" customFormat="1" ht="7.5" customHeight="1">
      <c r="A603" s="115">
        <v>10</v>
      </c>
      <c r="B603" s="111" t="s">
        <v>584</v>
      </c>
      <c r="C603" s="38"/>
      <c r="D603" s="39" t="s">
        <v>291</v>
      </c>
      <c r="E603" s="139">
        <v>0.1469</v>
      </c>
      <c r="F603" s="42"/>
      <c r="G603" s="42"/>
      <c r="H603" s="42"/>
      <c r="I603" s="42"/>
      <c r="J603" s="42"/>
      <c r="K603" s="42">
        <v>1882.85</v>
      </c>
      <c r="L603" s="42">
        <v>577.52</v>
      </c>
      <c r="M603" s="42">
        <v>0</v>
      </c>
      <c r="N603" s="119">
        <v>128.69</v>
      </c>
      <c r="O603" s="120">
        <v>44.62387176</v>
      </c>
      <c r="P603" s="121">
        <v>173.31387175999998</v>
      </c>
      <c r="R603" s="72">
        <v>0</v>
      </c>
      <c r="S603" s="269">
        <v>173.31387175999998</v>
      </c>
    </row>
    <row r="604" spans="1:19" s="43" customFormat="1" ht="7.5" customHeight="1">
      <c r="A604" s="115"/>
      <c r="B604" s="111"/>
      <c r="C604" s="38"/>
      <c r="D604" s="39" t="s">
        <v>366</v>
      </c>
      <c r="E604" s="49"/>
      <c r="F604" s="42"/>
      <c r="G604" s="42"/>
      <c r="H604" s="42"/>
      <c r="I604" s="42"/>
      <c r="J604" s="42"/>
      <c r="K604" s="42"/>
      <c r="L604" s="42"/>
      <c r="M604" s="42"/>
      <c r="N604" s="53"/>
      <c r="O604" s="53"/>
      <c r="P604" s="71"/>
      <c r="R604" s="72"/>
      <c r="S604" s="211"/>
    </row>
    <row r="605" spans="1:19" s="43" customFormat="1" ht="7.5" customHeight="1">
      <c r="A605" s="115"/>
      <c r="B605" s="111"/>
      <c r="C605" s="38"/>
      <c r="D605" s="39"/>
      <c r="E605" s="49"/>
      <c r="F605" s="42"/>
      <c r="G605" s="42"/>
      <c r="H605" s="42"/>
      <c r="I605" s="42"/>
      <c r="J605" s="42"/>
      <c r="K605" s="42"/>
      <c r="L605" s="42"/>
      <c r="M605" s="42"/>
      <c r="N605" s="53"/>
      <c r="O605" s="53"/>
      <c r="P605" s="71"/>
      <c r="R605" s="72"/>
      <c r="S605" s="211"/>
    </row>
    <row r="606" spans="1:19" s="43" customFormat="1" ht="7.5" customHeight="1">
      <c r="A606" s="115">
        <v>10</v>
      </c>
      <c r="B606" s="111" t="s">
        <v>585</v>
      </c>
      <c r="C606" s="38"/>
      <c r="D606" s="39" t="s">
        <v>292</v>
      </c>
      <c r="E606" s="139">
        <v>0.1469</v>
      </c>
      <c r="F606" s="42"/>
      <c r="G606" s="42"/>
      <c r="H606" s="42"/>
      <c r="I606" s="42"/>
      <c r="J606" s="42"/>
      <c r="K606" s="42">
        <v>1882.85</v>
      </c>
      <c r="L606" s="42">
        <v>577.52</v>
      </c>
      <c r="M606" s="42">
        <v>0</v>
      </c>
      <c r="N606" s="119">
        <v>128.69</v>
      </c>
      <c r="O606" s="120">
        <v>44.62387176</v>
      </c>
      <c r="P606" s="121">
        <v>173.31387175999998</v>
      </c>
      <c r="R606" s="72">
        <v>0</v>
      </c>
      <c r="S606" s="269">
        <v>173.31387175999998</v>
      </c>
    </row>
    <row r="607" spans="1:19" s="43" customFormat="1" ht="7.5" customHeight="1">
      <c r="A607" s="115"/>
      <c r="B607" s="111"/>
      <c r="C607" s="38"/>
      <c r="D607" s="39" t="s">
        <v>580</v>
      </c>
      <c r="E607" s="137"/>
      <c r="F607" s="42"/>
      <c r="G607" s="42"/>
      <c r="H607" s="42"/>
      <c r="I607" s="42"/>
      <c r="J607" s="42"/>
      <c r="K607" s="42">
        <f>SUM(K587:K607)</f>
        <v>10176.820000000002</v>
      </c>
      <c r="L607" s="42">
        <f>SUM(L587:L607)</f>
        <v>3121.5</v>
      </c>
      <c r="M607" s="42"/>
      <c r="N607" s="87"/>
      <c r="O607" s="87"/>
      <c r="P607" s="71"/>
      <c r="R607" s="72"/>
      <c r="S607" s="211"/>
    </row>
    <row r="608" spans="1:19" s="43" customFormat="1" ht="7.5" customHeight="1">
      <c r="A608" s="115"/>
      <c r="B608" s="111"/>
      <c r="C608" s="38"/>
      <c r="D608" s="39"/>
      <c r="E608" s="137"/>
      <c r="F608" s="42"/>
      <c r="G608" s="42"/>
      <c r="H608" s="42"/>
      <c r="I608" s="42"/>
      <c r="J608" s="42"/>
      <c r="M608" s="42"/>
      <c r="N608" s="87"/>
      <c r="O608" s="87"/>
      <c r="P608" s="71"/>
      <c r="R608" s="72"/>
      <c r="S608" s="211"/>
    </row>
    <row r="609" spans="1:19" s="43" customFormat="1" ht="7.5" customHeight="1">
      <c r="A609" s="113">
        <v>10</v>
      </c>
      <c r="B609" s="112">
        <v>6</v>
      </c>
      <c r="C609" s="38" t="s">
        <v>586</v>
      </c>
      <c r="D609" s="39"/>
      <c r="E609" s="145">
        <v>0.5005</v>
      </c>
      <c r="F609" s="44">
        <v>497790</v>
      </c>
      <c r="G609" s="44">
        <v>397790</v>
      </c>
      <c r="H609" s="44">
        <v>173973</v>
      </c>
      <c r="I609" s="44">
        <v>4375</v>
      </c>
      <c r="J609" s="44">
        <v>120160</v>
      </c>
      <c r="K609" s="42">
        <v>6371.66</v>
      </c>
      <c r="L609" s="41">
        <v>1954.36</v>
      </c>
      <c r="P609" s="189"/>
      <c r="R609" s="72"/>
      <c r="S609" s="211"/>
    </row>
    <row r="610" spans="1:19" s="43" customFormat="1" ht="7.5" customHeight="1">
      <c r="A610" s="115"/>
      <c r="B610" s="111"/>
      <c r="C610" s="38" t="s">
        <v>587</v>
      </c>
      <c r="E610" s="145"/>
      <c r="F610" s="41"/>
      <c r="G610" s="41"/>
      <c r="H610" s="42"/>
      <c r="I610" s="42"/>
      <c r="J610" s="42"/>
      <c r="M610" s="41"/>
      <c r="N610" s="53"/>
      <c r="O610" s="42"/>
      <c r="P610" s="71"/>
      <c r="R610" s="72"/>
      <c r="S610" s="211"/>
    </row>
    <row r="611" spans="1:19" s="43" customFormat="1" ht="7.5" customHeight="1">
      <c r="A611" s="115">
        <v>10</v>
      </c>
      <c r="B611" s="111" t="s">
        <v>367</v>
      </c>
      <c r="C611" s="38"/>
      <c r="D611" s="39" t="s">
        <v>294</v>
      </c>
      <c r="E611" s="146">
        <v>0.25025</v>
      </c>
      <c r="F611" s="41"/>
      <c r="G611" s="41"/>
      <c r="H611" s="42"/>
      <c r="I611" s="42"/>
      <c r="J611" s="42"/>
      <c r="M611" s="41">
        <v>0</v>
      </c>
      <c r="N611" s="119">
        <v>219.18</v>
      </c>
      <c r="O611" s="120">
        <f>E611*O3/100</f>
        <v>76.01854259999999</v>
      </c>
      <c r="P611" s="121">
        <f>SUM(N611:O611)</f>
        <v>295.1985426</v>
      </c>
      <c r="R611" s="72">
        <v>0</v>
      </c>
      <c r="S611" s="269">
        <v>295.1985426</v>
      </c>
    </row>
    <row r="612" spans="1:19" s="43" customFormat="1" ht="7.5" customHeight="1">
      <c r="A612" s="115"/>
      <c r="B612" s="111"/>
      <c r="C612" s="38"/>
      <c r="D612" s="39"/>
      <c r="E612" s="146"/>
      <c r="F612" s="41"/>
      <c r="G612" s="41"/>
      <c r="H612" s="42"/>
      <c r="I612" s="42"/>
      <c r="J612" s="42"/>
      <c r="K612" s="42"/>
      <c r="L612" s="41"/>
      <c r="M612" s="41"/>
      <c r="N612" s="63"/>
      <c r="O612" s="63"/>
      <c r="P612" s="81"/>
      <c r="R612" s="72"/>
      <c r="S612" s="211"/>
    </row>
    <row r="613" spans="1:19" s="43" customFormat="1" ht="7.5" customHeight="1">
      <c r="A613" s="115">
        <v>10</v>
      </c>
      <c r="B613" s="111" t="s">
        <v>81</v>
      </c>
      <c r="C613" s="38"/>
      <c r="D613" s="39" t="s">
        <v>295</v>
      </c>
      <c r="E613" s="146">
        <v>0.25025</v>
      </c>
      <c r="F613" s="41"/>
      <c r="G613" s="41"/>
      <c r="H613" s="42"/>
      <c r="I613" s="42"/>
      <c r="J613" s="42"/>
      <c r="K613" s="42"/>
      <c r="L613" s="41"/>
      <c r="M613" s="41">
        <v>0</v>
      </c>
      <c r="N613" s="119">
        <v>219.18</v>
      </c>
      <c r="O613" s="120">
        <v>76.01854259999999</v>
      </c>
      <c r="P613" s="119">
        <v>295.1985426</v>
      </c>
      <c r="R613" s="72">
        <v>0</v>
      </c>
      <c r="S613" s="269">
        <v>295.1985426</v>
      </c>
    </row>
    <row r="614" spans="1:19" s="43" customFormat="1" ht="7.5" customHeight="1">
      <c r="A614" s="115"/>
      <c r="B614" s="111"/>
      <c r="C614" s="38"/>
      <c r="D614" s="39"/>
      <c r="E614" s="146"/>
      <c r="F614" s="41"/>
      <c r="G614" s="41"/>
      <c r="H614" s="42"/>
      <c r="I614" s="42"/>
      <c r="J614" s="42"/>
      <c r="K614" s="42"/>
      <c r="L614" s="41"/>
      <c r="M614" s="41"/>
      <c r="N614" s="63"/>
      <c r="O614" s="63"/>
      <c r="P614" s="81"/>
      <c r="R614" s="72"/>
      <c r="S614" s="211"/>
    </row>
    <row r="615" spans="1:19" s="43" customFormat="1" ht="7.5" customHeight="1">
      <c r="A615" s="115">
        <v>10</v>
      </c>
      <c r="B615" s="111">
        <v>7</v>
      </c>
      <c r="C615" s="38" t="s">
        <v>17</v>
      </c>
      <c r="D615" s="39" t="s">
        <v>17</v>
      </c>
      <c r="E615" s="137">
        <v>1.1553</v>
      </c>
      <c r="F615" s="41">
        <v>1039770</v>
      </c>
      <c r="G615" s="41">
        <v>824636</v>
      </c>
      <c r="H615" s="42">
        <v>363390</v>
      </c>
      <c r="I615" s="42">
        <v>9138</v>
      </c>
      <c r="J615" s="42">
        <v>250986</v>
      </c>
      <c r="K615" s="42">
        <v>14707.64</v>
      </c>
      <c r="L615" s="41">
        <v>4511.23</v>
      </c>
      <c r="M615" s="41">
        <v>0</v>
      </c>
      <c r="N615" s="119">
        <f>$N$3*E615/100</f>
        <v>1011.8526376199999</v>
      </c>
      <c r="O615" s="120">
        <f>$O$3*E615/100</f>
        <v>350.94594312000004</v>
      </c>
      <c r="P615" s="121">
        <f>SUM(N615:O615)</f>
        <v>1362.79858074</v>
      </c>
      <c r="Q615" s="93"/>
      <c r="R615" s="72">
        <v>0</v>
      </c>
      <c r="S615" s="269">
        <v>1362.79858074</v>
      </c>
    </row>
    <row r="616" spans="1:19" s="43" customFormat="1" ht="7.5" customHeight="1" thickBot="1">
      <c r="A616" s="179"/>
      <c r="B616" s="180"/>
      <c r="C616" s="38"/>
      <c r="D616" s="39"/>
      <c r="E616" s="137"/>
      <c r="F616" s="41"/>
      <c r="G616" s="41"/>
      <c r="H616" s="42"/>
      <c r="I616" s="42"/>
      <c r="J616" s="42"/>
      <c r="K616" s="42"/>
      <c r="L616" s="41"/>
      <c r="M616" s="41"/>
      <c r="N616" s="63"/>
      <c r="O616" s="63"/>
      <c r="P616" s="81"/>
      <c r="Q616" s="93"/>
      <c r="R616" s="198"/>
      <c r="S616" s="204"/>
    </row>
    <row r="617" spans="1:19" s="43" customFormat="1" ht="7.5" customHeight="1" thickBot="1">
      <c r="A617" s="347" t="s">
        <v>0</v>
      </c>
      <c r="B617" s="347"/>
      <c r="C617" s="105" t="s">
        <v>356</v>
      </c>
      <c r="D617" s="105"/>
      <c r="E617" s="154">
        <f>SUM(E528:E615)-E528-E575-E585-E609</f>
        <v>6.746000000000003</v>
      </c>
      <c r="F617" s="108"/>
      <c r="G617" s="108"/>
      <c r="H617" s="108"/>
      <c r="I617" s="108"/>
      <c r="J617" s="108"/>
      <c r="K617" s="108"/>
      <c r="L617" s="108"/>
      <c r="M617" s="107">
        <v>0</v>
      </c>
      <c r="N617" s="306">
        <f>N531+N534+N537+N540+N543+N545+N547+N549+N552+N555+N558+N561+N563+N565+N568+N571+N577+N579+N582+N587+N589+N592+N595+N598+N600+N603+N606+N611+N613+N615</f>
        <v>5908.5540845999985</v>
      </c>
      <c r="O617" s="306">
        <f>O531+O534+O537+O540+O543+O545+O547+O549+O552+O555+O558+O561+O563+O565+O568+O571+O577+O579+O582+O587+O589+O592+O595+O598+O600+O603+O606+O611+O613+O615</f>
        <v>2049.2351184</v>
      </c>
      <c r="P617" s="307">
        <f>P531+P534+P537+P540+P543+P545+P547+P549+P552+P555+P558+P561+P563+P565+P568+P571+P577+P579+P582+P587+P589+P592+P595+P598+P600+P603+P606+P611+P613+P615</f>
        <v>7957.789202999998</v>
      </c>
      <c r="Q617" s="49"/>
      <c r="R617" s="308">
        <v>0</v>
      </c>
      <c r="S617" s="308">
        <f>S615+S613+S611+S606+S603+S600+S598+S595+S592+S589+S587+S582+S579+S577+S571+S568+S565+S563+S561+S558+S555+S552+S549+S547+S545+S543+S540+S537+S534+S531</f>
        <v>7957.789202999999</v>
      </c>
    </row>
    <row r="618" spans="1:19" s="43" customFormat="1" ht="7.5" customHeight="1">
      <c r="A618" s="341" t="s">
        <v>357</v>
      </c>
      <c r="B618" s="341"/>
      <c r="C618" s="342"/>
      <c r="M618" s="325" t="s">
        <v>674</v>
      </c>
      <c r="N618" s="314" t="s">
        <v>98</v>
      </c>
      <c r="O618" s="314" t="s">
        <v>97</v>
      </c>
      <c r="P618" s="316" t="s">
        <v>0</v>
      </c>
      <c r="Q618" s="30"/>
      <c r="R618" s="243" t="s">
        <v>673</v>
      </c>
      <c r="S618" s="244" t="s">
        <v>0</v>
      </c>
    </row>
    <row r="619" spans="1:19" s="43" customFormat="1" ht="7.5" customHeight="1">
      <c r="A619" s="343"/>
      <c r="B619" s="343"/>
      <c r="C619" s="344"/>
      <c r="D619" s="329" t="s">
        <v>369</v>
      </c>
      <c r="E619" s="327" t="s">
        <v>513</v>
      </c>
      <c r="F619" s="220" t="s">
        <v>675</v>
      </c>
      <c r="G619" s="219" t="s">
        <v>676</v>
      </c>
      <c r="H619" s="221" t="s">
        <v>677</v>
      </c>
      <c r="I619" s="221" t="s">
        <v>62</v>
      </c>
      <c r="J619" s="221" t="s">
        <v>678</v>
      </c>
      <c r="K619" s="221" t="s">
        <v>679</v>
      </c>
      <c r="L619" s="222" t="s">
        <v>680</v>
      </c>
      <c r="M619" s="326"/>
      <c r="N619" s="315"/>
      <c r="O619" s="315"/>
      <c r="P619" s="315"/>
      <c r="Q619" s="30"/>
      <c r="R619" s="189"/>
      <c r="S619" s="204"/>
    </row>
    <row r="620" spans="1:19" s="43" customFormat="1" ht="7.5" customHeight="1">
      <c r="A620" s="234" t="s">
        <v>12</v>
      </c>
      <c r="B620" s="240" t="s">
        <v>13</v>
      </c>
      <c r="C620" s="253" t="s">
        <v>368</v>
      </c>
      <c r="D620" s="330"/>
      <c r="E620" s="328"/>
      <c r="F620" s="221" t="s">
        <v>0</v>
      </c>
      <c r="G620" s="221" t="s">
        <v>0</v>
      </c>
      <c r="H620" s="221" t="s">
        <v>0</v>
      </c>
      <c r="I620" s="221" t="s">
        <v>0</v>
      </c>
      <c r="J620" s="221" t="s">
        <v>0</v>
      </c>
      <c r="K620" s="221" t="s">
        <v>0</v>
      </c>
      <c r="L620" s="221" t="s">
        <v>0</v>
      </c>
      <c r="M620" s="284">
        <v>2514.32</v>
      </c>
      <c r="N620" s="285">
        <v>87583.54</v>
      </c>
      <c r="O620" s="285">
        <v>30377.04</v>
      </c>
      <c r="P620" s="286">
        <f>N620+O620</f>
        <v>117960.57999999999</v>
      </c>
      <c r="Q620" s="30"/>
      <c r="R620" s="189"/>
      <c r="S620" s="204"/>
    </row>
    <row r="621" spans="1:19" s="43" customFormat="1" ht="7.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249"/>
      <c r="Q621" s="41"/>
      <c r="R621" s="192"/>
      <c r="S621" s="230"/>
    </row>
    <row r="622" spans="1:20" s="43" customFormat="1" ht="7.5" customHeight="1">
      <c r="A622" s="113">
        <v>11</v>
      </c>
      <c r="B622" s="112">
        <v>1</v>
      </c>
      <c r="C622" s="38" t="s">
        <v>588</v>
      </c>
      <c r="D622" s="39"/>
      <c r="E622" s="135">
        <v>1.5497</v>
      </c>
      <c r="F622" s="41">
        <v>1394730</v>
      </c>
      <c r="G622" s="41">
        <v>1106153</v>
      </c>
      <c r="H622" s="42">
        <v>487446</v>
      </c>
      <c r="I622" s="42">
        <v>12258</v>
      </c>
      <c r="J622" s="42">
        <v>336668</v>
      </c>
      <c r="K622" s="42"/>
      <c r="L622" s="41"/>
      <c r="M622" s="41"/>
      <c r="N622" s="44"/>
      <c r="O622" s="41"/>
      <c r="P622" s="74"/>
      <c r="R622" s="72"/>
      <c r="S622" s="204"/>
      <c r="T622" s="41"/>
    </row>
    <row r="623" spans="1:19" s="43" customFormat="1" ht="7.5" customHeight="1">
      <c r="A623" s="115"/>
      <c r="B623" s="111"/>
      <c r="C623" s="38" t="s">
        <v>589</v>
      </c>
      <c r="D623" s="39"/>
      <c r="E623" s="137"/>
      <c r="F623" s="41"/>
      <c r="G623" s="41"/>
      <c r="H623" s="42"/>
      <c r="I623" s="42"/>
      <c r="J623" s="42"/>
      <c r="K623" s="42"/>
      <c r="L623" s="41"/>
      <c r="M623" s="41"/>
      <c r="N623" s="44"/>
      <c r="O623" s="41"/>
      <c r="P623" s="74"/>
      <c r="R623" s="72"/>
      <c r="S623" s="204"/>
    </row>
    <row r="624" spans="1:19" s="43" customFormat="1" ht="7.5" customHeight="1">
      <c r="A624" s="115"/>
      <c r="B624" s="111"/>
      <c r="C624" s="38" t="s">
        <v>590</v>
      </c>
      <c r="D624" s="39"/>
      <c r="E624" s="137"/>
      <c r="F624" s="41"/>
      <c r="G624" s="41"/>
      <c r="H624" s="42"/>
      <c r="I624" s="42"/>
      <c r="J624" s="42"/>
      <c r="K624" s="42"/>
      <c r="L624" s="41"/>
      <c r="M624" s="41"/>
      <c r="N624" s="44"/>
      <c r="O624" s="41"/>
      <c r="P624" s="74"/>
      <c r="R624" s="72"/>
      <c r="S624" s="204"/>
    </row>
    <row r="625" spans="1:19" s="93" customFormat="1" ht="7.5" customHeight="1">
      <c r="A625" s="115"/>
      <c r="B625" s="111"/>
      <c r="C625" s="38" t="s">
        <v>591</v>
      </c>
      <c r="D625" s="39"/>
      <c r="E625" s="137"/>
      <c r="F625" s="41"/>
      <c r="G625" s="41"/>
      <c r="H625" s="42"/>
      <c r="I625" s="42"/>
      <c r="J625" s="42"/>
      <c r="K625" s="42"/>
      <c r="L625" s="41"/>
      <c r="M625" s="41"/>
      <c r="N625" s="44"/>
      <c r="O625" s="41"/>
      <c r="P625" s="74"/>
      <c r="Q625" s="43"/>
      <c r="R625" s="72"/>
      <c r="S625" s="204"/>
    </row>
    <row r="626" spans="1:19" s="93" customFormat="1" ht="7.5" customHeight="1">
      <c r="A626" s="115">
        <v>11</v>
      </c>
      <c r="B626" s="111" t="s">
        <v>536</v>
      </c>
      <c r="C626" s="38"/>
      <c r="D626" s="47" t="s">
        <v>296</v>
      </c>
      <c r="E626" s="136">
        <v>0.30994</v>
      </c>
      <c r="F626" s="41"/>
      <c r="G626" s="41"/>
      <c r="H626" s="42"/>
      <c r="I626" s="42"/>
      <c r="J626" s="42"/>
      <c r="K626" s="42">
        <v>3945.72</v>
      </c>
      <c r="L626" s="41">
        <v>1210.26</v>
      </c>
      <c r="M626" s="41">
        <v>0</v>
      </c>
      <c r="N626" s="119">
        <v>271.46</v>
      </c>
      <c r="O626" s="120">
        <f>E626*O3/100</f>
        <v>94.150597776</v>
      </c>
      <c r="P626" s="160">
        <f>SUM(N626:O626)</f>
        <v>365.61059777599996</v>
      </c>
      <c r="Q626" s="43"/>
      <c r="R626" s="72">
        <v>0</v>
      </c>
      <c r="S626" s="269">
        <v>365.61059777599996</v>
      </c>
    </row>
    <row r="627" spans="1:19" s="49" customFormat="1" ht="7.5" customHeight="1">
      <c r="A627" s="115"/>
      <c r="B627" s="111"/>
      <c r="C627" s="38"/>
      <c r="D627" s="48" t="s">
        <v>592</v>
      </c>
      <c r="E627" s="137"/>
      <c r="F627" s="41"/>
      <c r="G627" s="41"/>
      <c r="H627" s="42"/>
      <c r="I627" s="42"/>
      <c r="J627" s="42"/>
      <c r="K627" s="42"/>
      <c r="L627" s="41"/>
      <c r="M627" s="41"/>
      <c r="N627" s="46"/>
      <c r="O627" s="58"/>
      <c r="P627" s="77"/>
      <c r="Q627" s="43"/>
      <c r="R627" s="72"/>
      <c r="S627" s="211"/>
    </row>
    <row r="628" spans="1:19" s="43" customFormat="1" ht="7.5" customHeight="1">
      <c r="A628" s="115"/>
      <c r="B628" s="111"/>
      <c r="C628" s="38"/>
      <c r="D628" s="48"/>
      <c r="E628" s="137"/>
      <c r="F628" s="41"/>
      <c r="G628" s="41"/>
      <c r="H628" s="42"/>
      <c r="I628" s="42"/>
      <c r="J628" s="42"/>
      <c r="K628" s="42"/>
      <c r="L628" s="41"/>
      <c r="M628" s="41"/>
      <c r="N628" s="46"/>
      <c r="O628" s="58"/>
      <c r="P628" s="77"/>
      <c r="R628" s="72"/>
      <c r="S628" s="211"/>
    </row>
    <row r="629" spans="1:19" s="43" customFormat="1" ht="7.5" customHeight="1">
      <c r="A629" s="115">
        <v>11</v>
      </c>
      <c r="B629" s="111" t="s">
        <v>538</v>
      </c>
      <c r="C629" s="38"/>
      <c r="D629" s="47" t="s">
        <v>593</v>
      </c>
      <c r="E629" s="136">
        <v>0.30994</v>
      </c>
      <c r="F629" s="41"/>
      <c r="G629" s="41"/>
      <c r="H629" s="42"/>
      <c r="I629" s="42"/>
      <c r="J629" s="42"/>
      <c r="K629" s="42">
        <v>3945.72</v>
      </c>
      <c r="L629" s="41">
        <v>1210.26</v>
      </c>
      <c r="M629" s="41">
        <v>0</v>
      </c>
      <c r="N629" s="119">
        <v>271.46</v>
      </c>
      <c r="O629" s="120">
        <v>94.150597776</v>
      </c>
      <c r="P629" s="160">
        <v>365.61059777599996</v>
      </c>
      <c r="R629" s="72">
        <v>0</v>
      </c>
      <c r="S629" s="269">
        <v>365.61059777599996</v>
      </c>
    </row>
    <row r="630" spans="1:19" s="43" customFormat="1" ht="7.5" customHeight="1">
      <c r="A630" s="115"/>
      <c r="B630" s="111"/>
      <c r="C630" s="38"/>
      <c r="D630" s="181" t="s">
        <v>594</v>
      </c>
      <c r="E630" s="137"/>
      <c r="F630" s="41"/>
      <c r="G630" s="41"/>
      <c r="H630" s="42"/>
      <c r="I630" s="42"/>
      <c r="J630" s="42"/>
      <c r="K630" s="42"/>
      <c r="L630" s="41"/>
      <c r="M630" s="41"/>
      <c r="N630" s="46"/>
      <c r="O630" s="58"/>
      <c r="P630" s="77"/>
      <c r="Q630" s="30"/>
      <c r="R630" s="72"/>
      <c r="S630" s="211"/>
    </row>
    <row r="631" spans="1:19" s="43" customFormat="1" ht="7.5" customHeight="1">
      <c r="A631" s="115"/>
      <c r="B631" s="111"/>
      <c r="C631" s="38"/>
      <c r="D631" s="181"/>
      <c r="E631" s="137"/>
      <c r="F631" s="41"/>
      <c r="G631" s="41"/>
      <c r="H631" s="42"/>
      <c r="I631" s="42"/>
      <c r="J631" s="42"/>
      <c r="K631" s="42"/>
      <c r="L631" s="41"/>
      <c r="M631" s="41"/>
      <c r="N631" s="46"/>
      <c r="O631" s="58"/>
      <c r="P631" s="77"/>
      <c r="Q631" s="30"/>
      <c r="R631" s="72"/>
      <c r="S631" s="211"/>
    </row>
    <row r="632" spans="1:19" s="43" customFormat="1" ht="7.5" customHeight="1">
      <c r="A632" s="115">
        <v>11</v>
      </c>
      <c r="B632" s="111" t="s">
        <v>540</v>
      </c>
      <c r="C632" s="38"/>
      <c r="D632" s="232" t="s">
        <v>297</v>
      </c>
      <c r="E632" s="146">
        <v>0.30994</v>
      </c>
      <c r="F632" s="42"/>
      <c r="G632" s="42"/>
      <c r="H632" s="42"/>
      <c r="I632" s="42"/>
      <c r="J632" s="42"/>
      <c r="K632" s="42">
        <v>3945.72</v>
      </c>
      <c r="L632" s="42">
        <v>1210.26</v>
      </c>
      <c r="M632" s="42">
        <v>0</v>
      </c>
      <c r="N632" s="119">
        <v>271.46</v>
      </c>
      <c r="O632" s="120">
        <v>94.150597776</v>
      </c>
      <c r="P632" s="160">
        <v>365.61059777599996</v>
      </c>
      <c r="Q632" s="30"/>
      <c r="R632" s="72">
        <v>0</v>
      </c>
      <c r="S632" s="269">
        <v>365.61059777599996</v>
      </c>
    </row>
    <row r="633" spans="1:19" s="43" customFormat="1" ht="7.5" customHeight="1">
      <c r="A633" s="115"/>
      <c r="B633" s="111"/>
      <c r="C633" s="38"/>
      <c r="D633" s="83" t="s">
        <v>595</v>
      </c>
      <c r="E633" s="139"/>
      <c r="F633" s="42"/>
      <c r="G633" s="42"/>
      <c r="H633" s="42"/>
      <c r="I633" s="42"/>
      <c r="J633" s="42"/>
      <c r="K633" s="42"/>
      <c r="L633" s="42"/>
      <c r="M633" s="42"/>
      <c r="N633" s="63"/>
      <c r="O633" s="57"/>
      <c r="P633" s="82"/>
      <c r="Q633" s="30"/>
      <c r="R633" s="72"/>
      <c r="S633" s="211"/>
    </row>
    <row r="634" spans="1:19" s="43" customFormat="1" ht="7.5" customHeight="1">
      <c r="A634" s="113"/>
      <c r="B634" s="112"/>
      <c r="C634" s="38"/>
      <c r="D634" s="39"/>
      <c r="E634" s="139"/>
      <c r="F634" s="42"/>
      <c r="G634" s="42"/>
      <c r="H634" s="42"/>
      <c r="I634" s="42"/>
      <c r="J634" s="42"/>
      <c r="K634" s="42">
        <v>3945.72</v>
      </c>
      <c r="L634" s="42">
        <v>1210.26</v>
      </c>
      <c r="M634" s="42"/>
      <c r="N634" s="53"/>
      <c r="O634" s="42"/>
      <c r="P634" s="182"/>
      <c r="R634" s="72"/>
      <c r="S634" s="211"/>
    </row>
    <row r="635" spans="1:19" s="43" customFormat="1" ht="7.5" customHeight="1">
      <c r="A635" s="115">
        <v>11</v>
      </c>
      <c r="B635" s="111" t="s">
        <v>541</v>
      </c>
      <c r="C635" s="38"/>
      <c r="D635" s="232" t="s">
        <v>728</v>
      </c>
      <c r="E635" s="146">
        <v>0.30994</v>
      </c>
      <c r="F635" s="42"/>
      <c r="G635" s="42"/>
      <c r="H635" s="42"/>
      <c r="I635" s="42"/>
      <c r="J635" s="42"/>
      <c r="K635" s="42"/>
      <c r="L635" s="42"/>
      <c r="M635" s="42">
        <v>0</v>
      </c>
      <c r="N635" s="119">
        <v>90.49</v>
      </c>
      <c r="O635" s="120">
        <v>31.383532592</v>
      </c>
      <c r="P635" s="160">
        <f>SUM(N635:O635)</f>
        <v>121.873532592</v>
      </c>
      <c r="R635" s="72">
        <v>0</v>
      </c>
      <c r="S635" s="269">
        <v>121.873532592</v>
      </c>
    </row>
    <row r="636" spans="1:19" s="43" customFormat="1" ht="7.5" customHeight="1">
      <c r="A636" s="115"/>
      <c r="B636" s="111"/>
      <c r="C636" s="38"/>
      <c r="D636" s="232" t="s">
        <v>729</v>
      </c>
      <c r="E636" s="161"/>
      <c r="F636" s="158"/>
      <c r="G636" s="162"/>
      <c r="H636" s="158"/>
      <c r="I636" s="158"/>
      <c r="J636" s="158"/>
      <c r="K636" s="158"/>
      <c r="L636" s="158"/>
      <c r="M636" s="42">
        <v>0</v>
      </c>
      <c r="N636" s="122">
        <v>90.49</v>
      </c>
      <c r="O636" s="123">
        <v>31.383532592</v>
      </c>
      <c r="P636" s="160">
        <f>N636+O636</f>
        <v>121.873532592</v>
      </c>
      <c r="R636" s="72">
        <v>0</v>
      </c>
      <c r="S636" s="270">
        <v>121.873532592</v>
      </c>
    </row>
    <row r="637" spans="1:19" ht="7.5" customHeight="1">
      <c r="A637" s="115"/>
      <c r="B637" s="111"/>
      <c r="C637" s="38"/>
      <c r="D637" s="83" t="s">
        <v>730</v>
      </c>
      <c r="E637" s="139"/>
      <c r="F637" s="42"/>
      <c r="G637" s="42"/>
      <c r="H637" s="42"/>
      <c r="I637" s="42"/>
      <c r="J637" s="42"/>
      <c r="K637" s="42"/>
      <c r="L637" s="42"/>
      <c r="M637" s="42">
        <v>0</v>
      </c>
      <c r="N637" s="119">
        <v>90.48</v>
      </c>
      <c r="O637" s="120">
        <v>31.383532592</v>
      </c>
      <c r="P637" s="160">
        <f>N637+O637</f>
        <v>121.86353259200001</v>
      </c>
      <c r="Q637" s="43"/>
      <c r="R637" s="72">
        <v>0</v>
      </c>
      <c r="S637" s="123">
        <v>121.873532592</v>
      </c>
    </row>
    <row r="638" spans="1:19" ht="7.5" customHeight="1">
      <c r="A638" s="115"/>
      <c r="B638" s="111"/>
      <c r="C638" s="38"/>
      <c r="D638" s="62"/>
      <c r="E638" s="139"/>
      <c r="F638" s="42"/>
      <c r="G638" s="42"/>
      <c r="H638" s="42"/>
      <c r="I638" s="42"/>
      <c r="J638" s="42"/>
      <c r="K638" s="30"/>
      <c r="L638" s="30"/>
      <c r="M638" s="30"/>
      <c r="N638" s="29">
        <v>271.46</v>
      </c>
      <c r="O638" s="29">
        <v>94.14</v>
      </c>
      <c r="P638" s="74">
        <v>365.6</v>
      </c>
      <c r="Q638" s="43"/>
      <c r="R638" s="72"/>
      <c r="S638" s="211"/>
    </row>
    <row r="639" spans="1:19" ht="7.5" customHeight="1">
      <c r="A639" s="43"/>
      <c r="B639" s="43"/>
      <c r="C639" s="38"/>
      <c r="D639" s="62"/>
      <c r="E639" s="139"/>
      <c r="F639" s="42"/>
      <c r="G639" s="42"/>
      <c r="H639" s="42"/>
      <c r="I639" s="42"/>
      <c r="J639" s="42"/>
      <c r="K639" s="183"/>
      <c r="L639" s="183"/>
      <c r="M639" s="183"/>
      <c r="N639" s="53"/>
      <c r="O639" s="42"/>
      <c r="P639" s="182"/>
      <c r="Q639" s="43"/>
      <c r="R639" s="72"/>
      <c r="S639" s="211"/>
    </row>
    <row r="640" spans="1:19" ht="7.5" customHeight="1">
      <c r="A640" s="115">
        <v>11</v>
      </c>
      <c r="B640" s="111" t="s">
        <v>543</v>
      </c>
      <c r="C640" s="38"/>
      <c r="D640" s="232" t="s">
        <v>298</v>
      </c>
      <c r="E640" s="146">
        <v>0.30994</v>
      </c>
      <c r="F640" s="42"/>
      <c r="G640" s="42"/>
      <c r="H640" s="42"/>
      <c r="I640" s="42"/>
      <c r="J640" s="42"/>
      <c r="K640" s="183"/>
      <c r="L640" s="183"/>
      <c r="M640" s="183">
        <v>0</v>
      </c>
      <c r="N640" s="119">
        <f>N632/2</f>
        <v>135.73</v>
      </c>
      <c r="O640" s="120">
        <f>O632/2</f>
        <v>47.075298888</v>
      </c>
      <c r="P640" s="160">
        <f>P632/2</f>
        <v>182.80529888799998</v>
      </c>
      <c r="Q640" s="43"/>
      <c r="R640" s="72">
        <v>0</v>
      </c>
      <c r="S640" s="269">
        <v>182.80529888799998</v>
      </c>
    </row>
    <row r="641" spans="1:19" ht="7.5" customHeight="1">
      <c r="A641" s="115"/>
      <c r="B641" s="111"/>
      <c r="C641" s="49"/>
      <c r="D641" s="83" t="s">
        <v>299</v>
      </c>
      <c r="E641" s="139"/>
      <c r="F641" s="42"/>
      <c r="G641" s="42"/>
      <c r="H641" s="42"/>
      <c r="I641" s="42"/>
      <c r="J641" s="42"/>
      <c r="K641" s="42">
        <f>SUM(K626:K639)</f>
        <v>15782.88</v>
      </c>
      <c r="L641" s="42">
        <f>SUM(L626:L639)</f>
        <v>4841.04</v>
      </c>
      <c r="M641" s="42">
        <v>0</v>
      </c>
      <c r="N641" s="119">
        <f>N632/2</f>
        <v>135.73</v>
      </c>
      <c r="O641" s="120">
        <f>O632/2</f>
        <v>47.075298888</v>
      </c>
      <c r="P641" s="160">
        <f>P632/2</f>
        <v>182.80529888799998</v>
      </c>
      <c r="Q641" s="43"/>
      <c r="R641" s="72">
        <v>0</v>
      </c>
      <c r="S641" s="270">
        <v>182.80529888799998</v>
      </c>
    </row>
    <row r="642" spans="1:19" ht="7.5" customHeight="1">
      <c r="A642" s="115"/>
      <c r="B642" s="111"/>
      <c r="C642" s="49"/>
      <c r="D642" s="83"/>
      <c r="E642" s="139"/>
      <c r="F642" s="42"/>
      <c r="G642" s="42"/>
      <c r="H642" s="42"/>
      <c r="I642" s="42"/>
      <c r="J642" s="42"/>
      <c r="K642" s="42"/>
      <c r="L642" s="42"/>
      <c r="M642" s="42"/>
      <c r="N642" s="183">
        <v>271.46</v>
      </c>
      <c r="O642" s="183">
        <v>94.16</v>
      </c>
      <c r="P642" s="183">
        <v>365.62</v>
      </c>
      <c r="Q642" s="183"/>
      <c r="R642" s="250"/>
      <c r="S642" s="250"/>
    </row>
    <row r="643" spans="1:19" ht="7.5" customHeight="1">
      <c r="A643" s="113">
        <v>11</v>
      </c>
      <c r="B643" s="112">
        <v>2</v>
      </c>
      <c r="C643" s="38" t="s">
        <v>596</v>
      </c>
      <c r="D643" s="62"/>
      <c r="E643" s="145">
        <v>1.7827</v>
      </c>
      <c r="F643" s="42">
        <v>1604430</v>
      </c>
      <c r="G643" s="42">
        <v>1272465</v>
      </c>
      <c r="H643" s="42">
        <v>560734</v>
      </c>
      <c r="I643" s="42">
        <v>14101</v>
      </c>
      <c r="K643" s="42"/>
      <c r="L643" s="42"/>
      <c r="M643" s="42"/>
      <c r="N643" s="53"/>
      <c r="O643" s="42"/>
      <c r="P643" s="71"/>
      <c r="Q643" s="43"/>
      <c r="R643" s="72"/>
      <c r="S643" s="211"/>
    </row>
    <row r="644" spans="1:19" ht="7.5" customHeight="1">
      <c r="A644" s="115"/>
      <c r="B644" s="111"/>
      <c r="C644" s="38" t="s">
        <v>597</v>
      </c>
      <c r="D644" s="62"/>
      <c r="E644" s="139"/>
      <c r="F644" s="42"/>
      <c r="G644" s="42"/>
      <c r="H644" s="42"/>
      <c r="I644" s="42"/>
      <c r="K644" s="42"/>
      <c r="L644" s="42"/>
      <c r="M644" s="42"/>
      <c r="N644" s="53"/>
      <c r="O644" s="42"/>
      <c r="P644" s="71"/>
      <c r="Q644" s="43"/>
      <c r="R644" s="72"/>
      <c r="S644" s="211"/>
    </row>
    <row r="645" spans="1:19" ht="7.5" customHeight="1">
      <c r="A645" s="115"/>
      <c r="B645" s="111"/>
      <c r="C645" s="38" t="s">
        <v>598</v>
      </c>
      <c r="D645" s="62"/>
      <c r="E645" s="139"/>
      <c r="F645" s="42"/>
      <c r="G645" s="42"/>
      <c r="H645" s="42"/>
      <c r="I645" s="42"/>
      <c r="J645" s="42"/>
      <c r="K645" s="42"/>
      <c r="L645" s="42"/>
      <c r="M645" s="42"/>
      <c r="N645" s="53"/>
      <c r="O645" s="42"/>
      <c r="P645" s="71"/>
      <c r="Q645" s="43"/>
      <c r="R645" s="72"/>
      <c r="S645" s="211"/>
    </row>
    <row r="646" spans="1:19" ht="7.5" customHeight="1">
      <c r="A646" s="115"/>
      <c r="B646" s="111"/>
      <c r="C646" s="38"/>
      <c r="D646" s="62"/>
      <c r="E646" s="139"/>
      <c r="F646" s="42"/>
      <c r="G646" s="42"/>
      <c r="H646" s="42"/>
      <c r="I646" s="42"/>
      <c r="J646" s="42"/>
      <c r="K646" s="42"/>
      <c r="L646" s="42"/>
      <c r="M646" s="42"/>
      <c r="N646" s="53"/>
      <c r="O646" s="42"/>
      <c r="P646" s="71"/>
      <c r="Q646" s="43"/>
      <c r="R646" s="72"/>
      <c r="S646" s="211"/>
    </row>
    <row r="647" spans="1:19" ht="7.5" customHeight="1">
      <c r="A647" s="115">
        <v>11</v>
      </c>
      <c r="B647" s="111" t="s">
        <v>361</v>
      </c>
      <c r="C647" s="38"/>
      <c r="D647" s="39"/>
      <c r="E647" s="30"/>
      <c r="J647" s="30"/>
      <c r="K647" s="30"/>
      <c r="L647" s="30"/>
      <c r="P647" s="74"/>
      <c r="Q647" s="43"/>
      <c r="R647" s="72"/>
      <c r="S647" s="211"/>
    </row>
    <row r="648" spans="1:19" ht="7.5" customHeight="1">
      <c r="A648" s="43"/>
      <c r="B648" s="43"/>
      <c r="C648" s="38"/>
      <c r="D648" s="39" t="s">
        <v>753</v>
      </c>
      <c r="E648" s="139">
        <v>0.8914</v>
      </c>
      <c r="J648" s="42">
        <v>129095</v>
      </c>
      <c r="K648" s="42">
        <v>11348.04</v>
      </c>
      <c r="L648" s="42">
        <v>3480.75</v>
      </c>
      <c r="M648" s="42">
        <v>0</v>
      </c>
      <c r="N648" s="119">
        <f>E648*N3/100*(2/3)</f>
        <v>520.4797837066666</v>
      </c>
      <c r="O648" s="227">
        <f>E648*O3/100*(2/3)</f>
        <v>180.52062303999998</v>
      </c>
      <c r="P648" s="160">
        <f>SUM(N648:O648)</f>
        <v>701.0004067466666</v>
      </c>
      <c r="Q648" s="43"/>
      <c r="R648" s="72">
        <v>0</v>
      </c>
      <c r="S648" s="269">
        <v>701.0003366123553</v>
      </c>
    </row>
    <row r="649" spans="1:19" ht="7.5" customHeight="1">
      <c r="A649" s="115"/>
      <c r="B649" s="111"/>
      <c r="C649" s="38"/>
      <c r="D649" s="39" t="s">
        <v>752</v>
      </c>
      <c r="E649" s="139"/>
      <c r="F649" s="42"/>
      <c r="G649" s="42"/>
      <c r="H649" s="42"/>
      <c r="I649" s="42"/>
      <c r="J649" s="42"/>
      <c r="M649" s="42">
        <v>0</v>
      </c>
      <c r="N649" s="119">
        <f>E648*N3/100*(1/3)</f>
        <v>260.2398918533333</v>
      </c>
      <c r="O649" s="120">
        <f>E648*O3/100*(1/3)</f>
        <v>90.26031151999999</v>
      </c>
      <c r="P649" s="160">
        <f>SUM(N649:O649)</f>
        <v>350.5002033733333</v>
      </c>
      <c r="Q649" s="43"/>
      <c r="R649" s="72">
        <v>0</v>
      </c>
      <c r="S649" s="270">
        <v>350.50016830617767</v>
      </c>
    </row>
    <row r="650" spans="1:19" ht="7.5" customHeight="1">
      <c r="A650" s="115"/>
      <c r="B650" s="111"/>
      <c r="C650" s="38"/>
      <c r="D650" s="39"/>
      <c r="E650" s="139"/>
      <c r="F650" s="42"/>
      <c r="G650" s="42"/>
      <c r="H650" s="42"/>
      <c r="I650" s="42"/>
      <c r="J650" s="42"/>
      <c r="M650" s="42"/>
      <c r="N650" s="42">
        <v>780.72</v>
      </c>
      <c r="O650" s="42">
        <v>270.78</v>
      </c>
      <c r="P650" s="279">
        <v>1051.5</v>
      </c>
      <c r="Q650" s="42"/>
      <c r="R650" s="42"/>
      <c r="S650" s="211"/>
    </row>
    <row r="651" spans="1:19" ht="7.5" customHeight="1">
      <c r="A651" s="115"/>
      <c r="B651" s="111"/>
      <c r="C651" s="38"/>
      <c r="D651" s="39"/>
      <c r="E651" s="139"/>
      <c r="F651" s="42"/>
      <c r="G651" s="42"/>
      <c r="H651" s="42"/>
      <c r="I651" s="42"/>
      <c r="J651" s="42"/>
      <c r="K651" s="42"/>
      <c r="L651" s="53"/>
      <c r="M651" s="53"/>
      <c r="N651" s="42"/>
      <c r="O651" s="53"/>
      <c r="P651" s="71"/>
      <c r="Q651" s="43"/>
      <c r="R651" s="72"/>
      <c r="S651" s="211"/>
    </row>
    <row r="652" spans="1:19" ht="7.5" customHeight="1">
      <c r="A652" s="115">
        <v>11</v>
      </c>
      <c r="B652" s="111" t="s">
        <v>362</v>
      </c>
      <c r="C652" s="38"/>
      <c r="D652" s="62" t="s">
        <v>87</v>
      </c>
      <c r="E652" s="139">
        <v>0.5279</v>
      </c>
      <c r="F652" s="42"/>
      <c r="G652" s="42"/>
      <c r="H652" s="42"/>
      <c r="I652" s="42"/>
      <c r="J652" s="42">
        <v>129096</v>
      </c>
      <c r="K652" s="42">
        <v>6720.48</v>
      </c>
      <c r="L652" s="42">
        <v>2061.35</v>
      </c>
      <c r="M652" s="42"/>
      <c r="N652" s="119">
        <f>E652*N3/100</f>
        <v>462.35350766000005</v>
      </c>
      <c r="O652" s="120">
        <f>E652*O3/100</f>
        <v>160.36039416000003</v>
      </c>
      <c r="P652" s="160">
        <f>SUM(N652:O652)</f>
        <v>622.71390182</v>
      </c>
      <c r="Q652" s="43"/>
      <c r="R652" s="72">
        <v>0</v>
      </c>
      <c r="S652" s="269">
        <v>622.714268327091</v>
      </c>
    </row>
    <row r="653" spans="1:19" ht="7.5" customHeight="1">
      <c r="A653" s="115"/>
      <c r="B653" s="111"/>
      <c r="C653" s="38"/>
      <c r="D653" s="62" t="s">
        <v>88</v>
      </c>
      <c r="E653" s="139"/>
      <c r="F653" s="42"/>
      <c r="G653" s="42"/>
      <c r="H653" s="42"/>
      <c r="I653" s="42"/>
      <c r="M653" s="42"/>
      <c r="N653" s="53"/>
      <c r="O653" s="53"/>
      <c r="P653" s="71"/>
      <c r="Q653" s="43"/>
      <c r="R653" s="72"/>
      <c r="S653" s="211"/>
    </row>
    <row r="654" spans="1:19" ht="7.5" customHeight="1">
      <c r="A654" s="115"/>
      <c r="B654" s="111"/>
      <c r="C654" s="38"/>
      <c r="D654" s="62"/>
      <c r="E654" s="139"/>
      <c r="F654" s="42"/>
      <c r="G654" s="42"/>
      <c r="H654" s="42"/>
      <c r="I654" s="42"/>
      <c r="J654" s="42"/>
      <c r="K654" s="42"/>
      <c r="L654" s="42"/>
      <c r="M654" s="42"/>
      <c r="N654" s="53"/>
      <c r="O654" s="53"/>
      <c r="P654" s="71"/>
      <c r="Q654" s="43"/>
      <c r="R654" s="72"/>
      <c r="S654" s="211"/>
    </row>
    <row r="655" spans="1:19" ht="7.5" customHeight="1">
      <c r="A655" s="115">
        <v>11</v>
      </c>
      <c r="B655" s="111" t="s">
        <v>380</v>
      </c>
      <c r="C655" s="38"/>
      <c r="D655" s="39" t="s">
        <v>731</v>
      </c>
      <c r="E655" s="139">
        <v>0.3634</v>
      </c>
      <c r="F655" s="42"/>
      <c r="G655" s="42"/>
      <c r="H655" s="42"/>
      <c r="I655" s="42"/>
      <c r="J655" s="42">
        <v>129096</v>
      </c>
      <c r="K655" s="42">
        <v>4626.29</v>
      </c>
      <c r="L655" s="42">
        <v>1419.01</v>
      </c>
      <c r="M655" s="42">
        <v>0</v>
      </c>
      <c r="N655" s="119">
        <v>106.09</v>
      </c>
      <c r="O655" s="120">
        <v>36.8</v>
      </c>
      <c r="P655" s="160">
        <f>N655+O655</f>
        <v>142.89</v>
      </c>
      <c r="Q655" s="43"/>
      <c r="R655" s="72">
        <v>0</v>
      </c>
      <c r="S655" s="269">
        <v>142.89</v>
      </c>
    </row>
    <row r="656" spans="1:19" ht="7.5" customHeight="1">
      <c r="A656" s="115"/>
      <c r="B656" s="111"/>
      <c r="C656" s="38"/>
      <c r="D656" s="39" t="s">
        <v>732</v>
      </c>
      <c r="E656" s="139"/>
      <c r="F656" s="42"/>
      <c r="G656" s="42"/>
      <c r="H656" s="42"/>
      <c r="I656" s="42"/>
      <c r="J656" s="30"/>
      <c r="K656" s="30"/>
      <c r="L656" s="30"/>
      <c r="M656" s="29">
        <v>0</v>
      </c>
      <c r="N656" s="119">
        <v>106.09</v>
      </c>
      <c r="O656" s="120">
        <v>36.8</v>
      </c>
      <c r="P656" s="160">
        <f>N656+O656</f>
        <v>142.89</v>
      </c>
      <c r="Q656" s="43"/>
      <c r="R656" s="72">
        <v>0</v>
      </c>
      <c r="S656" s="270">
        <v>142.89</v>
      </c>
    </row>
    <row r="657" spans="1:19" ht="7.5" customHeight="1">
      <c r="A657" s="115"/>
      <c r="B657" s="111"/>
      <c r="C657" s="49"/>
      <c r="D657" s="39" t="s">
        <v>730</v>
      </c>
      <c r="E657" s="139"/>
      <c r="F657" s="42"/>
      <c r="G657" s="42"/>
      <c r="H657" s="42"/>
      <c r="I657" s="42"/>
      <c r="J657" s="30"/>
      <c r="K657" s="30"/>
      <c r="L657" s="30"/>
      <c r="M657" s="29">
        <v>0</v>
      </c>
      <c r="N657" s="119">
        <v>106.1</v>
      </c>
      <c r="O657" s="120">
        <v>36.79</v>
      </c>
      <c r="P657" s="160">
        <f>N657+O657</f>
        <v>142.89</v>
      </c>
      <c r="Q657" s="43"/>
      <c r="R657" s="72">
        <v>0</v>
      </c>
      <c r="S657" s="270">
        <v>142.89</v>
      </c>
    </row>
    <row r="658" spans="1:19" ht="7.5" customHeight="1">
      <c r="A658" s="115"/>
      <c r="B658" s="111"/>
      <c r="C658" s="49"/>
      <c r="D658" s="39"/>
      <c r="E658" s="139"/>
      <c r="F658" s="42"/>
      <c r="G658" s="42"/>
      <c r="H658" s="42"/>
      <c r="I658" s="42"/>
      <c r="M658" s="42"/>
      <c r="N658" s="53">
        <v>318.28</v>
      </c>
      <c r="O658" s="53">
        <v>110.39</v>
      </c>
      <c r="P658" s="71">
        <v>428.67</v>
      </c>
      <c r="Q658" s="43"/>
      <c r="R658" s="72"/>
      <c r="S658" s="211"/>
    </row>
    <row r="659" spans="1:19" ht="7.5" customHeight="1">
      <c r="A659" s="113">
        <v>11</v>
      </c>
      <c r="B659" s="112">
        <v>3</v>
      </c>
      <c r="C659" s="38" t="s">
        <v>606</v>
      </c>
      <c r="D659" s="62"/>
      <c r="E659" s="145">
        <v>0.7957</v>
      </c>
      <c r="F659" s="42">
        <v>716130</v>
      </c>
      <c r="G659" s="42">
        <v>567959</v>
      </c>
      <c r="H659" s="42">
        <v>250281</v>
      </c>
      <c r="I659" s="42">
        <v>6294</v>
      </c>
      <c r="J659" s="42">
        <v>172864</v>
      </c>
      <c r="K659" s="42">
        <v>10129.73</v>
      </c>
      <c r="L659" s="42">
        <v>3107.06</v>
      </c>
      <c r="P659" s="74"/>
      <c r="Q659" s="43"/>
      <c r="R659" s="72"/>
      <c r="S659" s="211"/>
    </row>
    <row r="660" spans="1:19" ht="7.5" customHeight="1">
      <c r="A660" s="115"/>
      <c r="B660" s="111"/>
      <c r="C660" s="38" t="s">
        <v>607</v>
      </c>
      <c r="D660" s="62"/>
      <c r="E660" s="44"/>
      <c r="H660" s="42"/>
      <c r="I660" s="42"/>
      <c r="J660" s="42"/>
      <c r="K660" s="42"/>
      <c r="L660" s="42"/>
      <c r="M660" s="42"/>
      <c r="N660" s="30"/>
      <c r="O660" s="30"/>
      <c r="P660" s="189"/>
      <c r="Q660" s="43"/>
      <c r="R660" s="72"/>
      <c r="S660" s="211"/>
    </row>
    <row r="661" spans="1:19" ht="7.5" customHeight="1">
      <c r="A661" s="115"/>
      <c r="B661" s="111"/>
      <c r="C661" s="38" t="s">
        <v>608</v>
      </c>
      <c r="D661" s="62"/>
      <c r="E661" s="44"/>
      <c r="H661" s="42"/>
      <c r="I661" s="42"/>
      <c r="J661" s="42"/>
      <c r="K661" s="42"/>
      <c r="L661" s="42"/>
      <c r="M661" s="42"/>
      <c r="N661" s="53"/>
      <c r="O661" s="42"/>
      <c r="P661" s="71"/>
      <c r="Q661" s="43"/>
      <c r="R661" s="72"/>
      <c r="S661" s="211"/>
    </row>
    <row r="662" spans="1:19" ht="7.5" customHeight="1">
      <c r="A662" s="115"/>
      <c r="B662" s="111"/>
      <c r="C662" s="49" t="s">
        <v>609</v>
      </c>
      <c r="D662" s="62"/>
      <c r="E662" s="44"/>
      <c r="H662" s="42"/>
      <c r="I662" s="42"/>
      <c r="J662" s="42"/>
      <c r="K662" s="42"/>
      <c r="L662" s="42"/>
      <c r="M662" s="42"/>
      <c r="N662" s="53"/>
      <c r="O662" s="42"/>
      <c r="P662" s="71"/>
      <c r="Q662" s="43"/>
      <c r="R662" s="72"/>
      <c r="S662" s="211"/>
    </row>
    <row r="663" spans="1:19" ht="7.5" customHeight="1">
      <c r="A663" s="115">
        <v>11</v>
      </c>
      <c r="B663" s="111" t="s">
        <v>610</v>
      </c>
      <c r="C663" s="30"/>
      <c r="D663" s="39" t="s">
        <v>611</v>
      </c>
      <c r="E663" s="136">
        <v>0.46883</v>
      </c>
      <c r="H663" s="30"/>
      <c r="I663" s="30"/>
      <c r="J663" s="30"/>
      <c r="K663" s="30"/>
      <c r="M663" s="42">
        <v>0</v>
      </c>
      <c r="N663" s="119">
        <v>410.48</v>
      </c>
      <c r="O663" s="119">
        <f>E663*O3/100</f>
        <v>142.41667663200002</v>
      </c>
      <c r="P663" s="121">
        <f>N663+O663</f>
        <v>552.896676632</v>
      </c>
      <c r="Q663" s="43"/>
      <c r="R663" s="72">
        <v>0</v>
      </c>
      <c r="S663" s="269">
        <v>552.896676632</v>
      </c>
    </row>
    <row r="664" spans="1:19" ht="7.5" customHeight="1">
      <c r="A664" s="115"/>
      <c r="B664" s="111"/>
      <c r="C664" s="30"/>
      <c r="D664" s="43"/>
      <c r="E664" s="139"/>
      <c r="F664" s="42"/>
      <c r="G664" s="42"/>
      <c r="H664" s="42"/>
      <c r="I664" s="42"/>
      <c r="J664" s="42"/>
      <c r="K664" s="42"/>
      <c r="L664" s="42"/>
      <c r="M664" s="42"/>
      <c r="N664" s="30"/>
      <c r="O664" s="30"/>
      <c r="P664" s="189"/>
      <c r="Q664" s="43"/>
      <c r="R664" s="72"/>
      <c r="S664" s="211"/>
    </row>
    <row r="665" spans="1:19" ht="7.5" customHeight="1">
      <c r="A665" s="115">
        <v>11</v>
      </c>
      <c r="B665" s="111" t="s">
        <v>612</v>
      </c>
      <c r="C665" s="49"/>
      <c r="D665" s="39" t="s">
        <v>300</v>
      </c>
      <c r="E665" s="146">
        <v>0.32687</v>
      </c>
      <c r="F665" s="42"/>
      <c r="G665" s="42"/>
      <c r="H665" s="30"/>
      <c r="I665" s="30"/>
      <c r="J665" s="30"/>
      <c r="K665" s="30"/>
      <c r="L665" s="30"/>
      <c r="M665" s="29">
        <v>0</v>
      </c>
      <c r="N665" s="119">
        <f>E665*N3/100</f>
        <v>286.284317198</v>
      </c>
      <c r="O665" s="119">
        <f>E665*O3/100</f>
        <v>99.293430648</v>
      </c>
      <c r="P665" s="121">
        <f>N665+O665</f>
        <v>385.57774784599997</v>
      </c>
      <c r="Q665" s="43"/>
      <c r="R665" s="72">
        <v>0</v>
      </c>
      <c r="S665" s="269">
        <v>385.580865820024</v>
      </c>
    </row>
    <row r="666" spans="1:19" ht="7.5" customHeight="1">
      <c r="A666" s="115"/>
      <c r="B666" s="111"/>
      <c r="C666" s="49"/>
      <c r="D666" s="39" t="s">
        <v>613</v>
      </c>
      <c r="E666" s="139"/>
      <c r="F666" s="42"/>
      <c r="G666" s="42"/>
      <c r="H666" s="42"/>
      <c r="I666" s="42"/>
      <c r="J666" s="42"/>
      <c r="K666" s="42"/>
      <c r="L666" s="42"/>
      <c r="M666" s="42"/>
      <c r="N666" s="53"/>
      <c r="O666" s="42"/>
      <c r="P666" s="71"/>
      <c r="Q666" s="43"/>
      <c r="R666" s="72"/>
      <c r="S666" s="211"/>
    </row>
    <row r="667" spans="1:19" ht="7.5" customHeight="1">
      <c r="A667" s="115"/>
      <c r="B667" s="111"/>
      <c r="C667" s="49"/>
      <c r="D667" s="39"/>
      <c r="E667" s="139"/>
      <c r="F667" s="42"/>
      <c r="G667" s="42"/>
      <c r="H667" s="42"/>
      <c r="I667" s="42"/>
      <c r="J667" s="42"/>
      <c r="K667" s="42"/>
      <c r="L667" s="42"/>
      <c r="M667" s="42"/>
      <c r="N667" s="53"/>
      <c r="O667" s="42"/>
      <c r="P667" s="71"/>
      <c r="Q667" s="43"/>
      <c r="R667" s="72"/>
      <c r="S667" s="211"/>
    </row>
    <row r="668" spans="1:19" ht="7.5" customHeight="1">
      <c r="A668" s="113">
        <v>11</v>
      </c>
      <c r="B668" s="112">
        <v>4</v>
      </c>
      <c r="C668" s="38" t="s">
        <v>615</v>
      </c>
      <c r="D668" s="39"/>
      <c r="E668" s="145">
        <v>0.7957</v>
      </c>
      <c r="F668" s="42">
        <v>716130</v>
      </c>
      <c r="G668" s="42">
        <v>567959</v>
      </c>
      <c r="H668" s="42">
        <v>250281</v>
      </c>
      <c r="I668" s="42">
        <v>6294</v>
      </c>
      <c r="J668" s="42">
        <v>172864</v>
      </c>
      <c r="K668" s="42"/>
      <c r="L668" s="42"/>
      <c r="M668" s="42"/>
      <c r="N668" s="30"/>
      <c r="O668" s="30"/>
      <c r="P668" s="189"/>
      <c r="Q668" s="43"/>
      <c r="R668" s="72"/>
      <c r="S668" s="211"/>
    </row>
    <row r="669" spans="3:19" ht="7.5" customHeight="1">
      <c r="C669" s="38" t="s">
        <v>614</v>
      </c>
      <c r="D669" s="39"/>
      <c r="E669" s="145"/>
      <c r="F669" s="42"/>
      <c r="G669" s="42"/>
      <c r="H669" s="42"/>
      <c r="I669" s="42"/>
      <c r="J669" s="42"/>
      <c r="M669" s="42"/>
      <c r="N669" s="53"/>
      <c r="O669" s="42"/>
      <c r="P669" s="71"/>
      <c r="Q669" s="43"/>
      <c r="R669" s="72"/>
      <c r="S669" s="211"/>
    </row>
    <row r="670" spans="1:19" ht="7.5" customHeight="1">
      <c r="A670" s="115">
        <v>11</v>
      </c>
      <c r="B670" s="111" t="s">
        <v>422</v>
      </c>
      <c r="C670" s="38"/>
      <c r="D670" s="83" t="s">
        <v>302</v>
      </c>
      <c r="E670" s="146">
        <v>0.39785</v>
      </c>
      <c r="F670" s="42"/>
      <c r="G670" s="42"/>
      <c r="H670" s="42"/>
      <c r="I670" s="42"/>
      <c r="J670" s="42"/>
      <c r="K670" s="42">
        <v>5064.86</v>
      </c>
      <c r="L670" s="42">
        <v>1553.53</v>
      </c>
      <c r="M670" s="29">
        <v>0</v>
      </c>
      <c r="N670" s="119">
        <f>E670*N3/100</f>
        <v>348.45111389</v>
      </c>
      <c r="O670" s="120">
        <f>E670*O3/100</f>
        <v>120.85505364000001</v>
      </c>
      <c r="P670" s="121">
        <f>SUM(N670:O670)</f>
        <v>469.30616753</v>
      </c>
      <c r="R670" s="72">
        <v>0</v>
      </c>
      <c r="S670" s="269">
        <v>469.30616753</v>
      </c>
    </row>
    <row r="671" spans="1:19" ht="7.5" customHeight="1">
      <c r="A671" s="115"/>
      <c r="B671" s="111"/>
      <c r="C671" s="38"/>
      <c r="D671" s="83"/>
      <c r="E671" s="146"/>
      <c r="F671" s="42"/>
      <c r="G671" s="42"/>
      <c r="H671" s="42"/>
      <c r="I671" s="42"/>
      <c r="J671" s="42"/>
      <c r="K671" s="42"/>
      <c r="L671" s="53"/>
      <c r="M671" s="53"/>
      <c r="N671" s="53"/>
      <c r="O671" s="53"/>
      <c r="P671" s="71"/>
      <c r="R671" s="72"/>
      <c r="S671" s="211"/>
    </row>
    <row r="672" spans="1:19" ht="7.5" customHeight="1">
      <c r="A672" s="115">
        <v>11</v>
      </c>
      <c r="B672" s="111" t="s">
        <v>454</v>
      </c>
      <c r="C672" s="38"/>
      <c r="D672" s="83" t="s">
        <v>301</v>
      </c>
      <c r="E672" s="146">
        <v>0.39785</v>
      </c>
      <c r="F672" s="42"/>
      <c r="G672" s="42"/>
      <c r="H672" s="42"/>
      <c r="I672" s="42"/>
      <c r="J672" s="42"/>
      <c r="K672" s="42">
        <v>5064.86</v>
      </c>
      <c r="L672" s="42">
        <v>1553.53</v>
      </c>
      <c r="M672" s="42">
        <v>0</v>
      </c>
      <c r="N672" s="119">
        <v>348.45111389</v>
      </c>
      <c r="O672" s="120">
        <v>120.85505364000001</v>
      </c>
      <c r="P672" s="121">
        <v>469.30616753</v>
      </c>
      <c r="R672" s="72">
        <v>0</v>
      </c>
      <c r="S672" s="269">
        <v>469.30616753</v>
      </c>
    </row>
    <row r="673" spans="1:19" ht="7.5" customHeight="1" thickBot="1">
      <c r="A673" s="115"/>
      <c r="B673" s="111"/>
      <c r="C673" s="38"/>
      <c r="D673" s="83"/>
      <c r="E673" s="146"/>
      <c r="F673" s="42"/>
      <c r="G673" s="42"/>
      <c r="H673" s="42"/>
      <c r="I673" s="42"/>
      <c r="J673" s="42"/>
      <c r="K673" s="42"/>
      <c r="L673" s="42"/>
      <c r="M673" s="42"/>
      <c r="N673" s="53"/>
      <c r="O673" s="42"/>
      <c r="P673" s="71"/>
      <c r="Q673" s="53"/>
      <c r="R673" s="251"/>
      <c r="S673" s="251"/>
    </row>
    <row r="674" spans="1:19" ht="7.5" customHeight="1" thickBot="1">
      <c r="A674" s="347" t="s">
        <v>0</v>
      </c>
      <c r="B674" s="347"/>
      <c r="C674" s="105" t="s">
        <v>357</v>
      </c>
      <c r="D674" s="105"/>
      <c r="E674" s="154">
        <f>SUM(E622:E673)-E622-E643-E659-E668</f>
        <v>4.9238</v>
      </c>
      <c r="F674" s="107"/>
      <c r="G674" s="107"/>
      <c r="H674" s="107"/>
      <c r="I674" s="107"/>
      <c r="J674" s="107"/>
      <c r="K674" s="107"/>
      <c r="L674" s="107"/>
      <c r="M674" s="107">
        <v>0</v>
      </c>
      <c r="N674" s="306">
        <f>N626+N629+N632+N635+N636+N637+N640+N641+N648+N649+N652+N655+N656+N657+N670+N672+N663+N665</f>
        <v>4312.319728197999</v>
      </c>
      <c r="O674" s="306">
        <f>O626+O629+O632+O635+O636+O637+O640+O641+O648+O649+O652+O655+O656+O657+O670+O672+O663+O665</f>
        <v>1495.7045321599999</v>
      </c>
      <c r="P674" s="307">
        <f>P626+P629+P632+P635+P636+P637+P640+P641+P648+P649+P652+P655+P656+P657+P670+P672+P663+P665</f>
        <v>5808.024260357999</v>
      </c>
      <c r="Q674" s="55"/>
      <c r="R674" s="110">
        <v>0</v>
      </c>
      <c r="S674" s="307">
        <f>S672+S670+S665+S663+S657+S656+S655+S652+S649+S648+S641+S640+S637+S636+S635+S632+S629+S626</f>
        <v>5808.037639637646</v>
      </c>
    </row>
    <row r="675" spans="1:19" ht="7.5" customHeight="1">
      <c r="A675" s="341" t="s">
        <v>358</v>
      </c>
      <c r="B675" s="341"/>
      <c r="C675" s="342"/>
      <c r="D675" s="43"/>
      <c r="E675" s="43"/>
      <c r="F675" s="43"/>
      <c r="G675" s="43"/>
      <c r="H675" s="43"/>
      <c r="I675" s="43"/>
      <c r="J675" s="43"/>
      <c r="K675" s="43"/>
      <c r="L675" s="254"/>
      <c r="M675" s="325" t="s">
        <v>674</v>
      </c>
      <c r="N675" s="314" t="s">
        <v>98</v>
      </c>
      <c r="O675" s="314" t="s">
        <v>97</v>
      </c>
      <c r="P675" s="316" t="s">
        <v>0</v>
      </c>
      <c r="R675" s="243" t="s">
        <v>673</v>
      </c>
      <c r="S675" s="244" t="s">
        <v>0</v>
      </c>
    </row>
    <row r="676" spans="1:19" ht="7.5" customHeight="1">
      <c r="A676" s="343"/>
      <c r="B676" s="343"/>
      <c r="C676" s="344"/>
      <c r="D676" s="329" t="s">
        <v>369</v>
      </c>
      <c r="E676" s="327" t="s">
        <v>513</v>
      </c>
      <c r="F676" s="220" t="s">
        <v>675</v>
      </c>
      <c r="G676" s="219" t="s">
        <v>676</v>
      </c>
      <c r="H676" s="221" t="s">
        <v>677</v>
      </c>
      <c r="I676" s="221" t="s">
        <v>62</v>
      </c>
      <c r="J676" s="221" t="s">
        <v>678</v>
      </c>
      <c r="K676" s="221" t="s">
        <v>679</v>
      </c>
      <c r="L676" s="222" t="s">
        <v>680</v>
      </c>
      <c r="M676" s="326"/>
      <c r="N676" s="315"/>
      <c r="O676" s="315"/>
      <c r="P676" s="315"/>
      <c r="R676" s="189"/>
      <c r="S676" s="204"/>
    </row>
    <row r="677" spans="1:19" ht="7.5" customHeight="1">
      <c r="A677" s="258" t="s">
        <v>12</v>
      </c>
      <c r="B677" s="259" t="s">
        <v>13</v>
      </c>
      <c r="C677" s="245" t="s">
        <v>368</v>
      </c>
      <c r="D677" s="330"/>
      <c r="E677" s="328"/>
      <c r="F677" s="221" t="s">
        <v>0</v>
      </c>
      <c r="G677" s="221" t="s">
        <v>0</v>
      </c>
      <c r="H677" s="221" t="s">
        <v>0</v>
      </c>
      <c r="I677" s="221" t="s">
        <v>0</v>
      </c>
      <c r="J677" s="221" t="s">
        <v>0</v>
      </c>
      <c r="K677" s="221" t="s">
        <v>0</v>
      </c>
      <c r="L677" s="221" t="s">
        <v>0</v>
      </c>
      <c r="M677" s="284">
        <v>2514.32</v>
      </c>
      <c r="N677" s="285">
        <v>87583.54</v>
      </c>
      <c r="O677" s="285">
        <v>30377.04</v>
      </c>
      <c r="P677" s="286">
        <f>N677+O677</f>
        <v>117960.57999999999</v>
      </c>
      <c r="R677" s="189"/>
      <c r="S677" s="204"/>
    </row>
    <row r="678" spans="1:19" ht="7.5" customHeight="1">
      <c r="A678" s="43"/>
      <c r="B678" s="43"/>
      <c r="C678" s="43"/>
      <c r="D678" s="260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189"/>
      <c r="Q678" s="43"/>
      <c r="R678" s="189"/>
      <c r="S678" s="204"/>
    </row>
    <row r="679" spans="1:19" ht="7.5" customHeight="1">
      <c r="A679" s="115">
        <v>12</v>
      </c>
      <c r="B679" s="111">
        <v>1</v>
      </c>
      <c r="C679" s="38" t="s">
        <v>616</v>
      </c>
      <c r="D679" s="39" t="s">
        <v>303</v>
      </c>
      <c r="E679" s="137">
        <v>0.1975</v>
      </c>
      <c r="F679" s="41">
        <v>177750</v>
      </c>
      <c r="G679" s="41">
        <v>140973</v>
      </c>
      <c r="H679" s="42">
        <v>62122</v>
      </c>
      <c r="I679" s="42">
        <v>1562</v>
      </c>
      <c r="J679" s="42">
        <v>42906</v>
      </c>
      <c r="K679" s="42">
        <v>2514.29</v>
      </c>
      <c r="L679" s="41">
        <v>771.2</v>
      </c>
      <c r="M679" s="41">
        <v>0</v>
      </c>
      <c r="N679" s="119">
        <f>$N$3*E679/100</f>
        <v>172.97749149999999</v>
      </c>
      <c r="O679" s="120">
        <f>$O$3*E679/100</f>
        <v>59.994654</v>
      </c>
      <c r="P679" s="121">
        <f>SUM(N679:O679)</f>
        <v>232.97214549999998</v>
      </c>
      <c r="R679" s="72">
        <v>0</v>
      </c>
      <c r="S679" s="269">
        <v>232.97214549999998</v>
      </c>
    </row>
    <row r="680" spans="1:19" ht="7.5" customHeight="1">
      <c r="A680" s="115"/>
      <c r="B680" s="111"/>
      <c r="C680" s="38" t="s">
        <v>617</v>
      </c>
      <c r="D680" s="39" t="s">
        <v>304</v>
      </c>
      <c r="E680" s="137"/>
      <c r="F680" s="41"/>
      <c r="G680" s="41"/>
      <c r="H680" s="42"/>
      <c r="I680" s="42"/>
      <c r="J680" s="42"/>
      <c r="K680" s="42"/>
      <c r="L680" s="41"/>
      <c r="M680" s="41"/>
      <c r="N680" s="44"/>
      <c r="O680" s="41"/>
      <c r="P680" s="74"/>
      <c r="R680" s="72"/>
      <c r="S680" s="211"/>
    </row>
    <row r="681" spans="1:19" ht="7.5" customHeight="1">
      <c r="A681" s="115"/>
      <c r="B681" s="111"/>
      <c r="C681" s="38"/>
      <c r="D681" s="39"/>
      <c r="E681" s="137"/>
      <c r="F681" s="41"/>
      <c r="G681" s="41"/>
      <c r="H681" s="42"/>
      <c r="I681" s="42"/>
      <c r="J681" s="42"/>
      <c r="K681" s="42"/>
      <c r="L681" s="41"/>
      <c r="M681" s="41"/>
      <c r="N681" s="44"/>
      <c r="O681" s="41"/>
      <c r="P681" s="74"/>
      <c r="R681" s="72"/>
      <c r="S681" s="211"/>
    </row>
    <row r="682" spans="1:19" ht="7.5" customHeight="1">
      <c r="A682" s="115">
        <v>12</v>
      </c>
      <c r="B682" s="111">
        <v>2</v>
      </c>
      <c r="C682" s="38" t="s">
        <v>618</v>
      </c>
      <c r="D682" s="39" t="s">
        <v>305</v>
      </c>
      <c r="E682" s="137">
        <v>0.1975</v>
      </c>
      <c r="F682" s="41">
        <v>177750</v>
      </c>
      <c r="G682" s="41">
        <v>140973</v>
      </c>
      <c r="H682" s="42">
        <v>62122</v>
      </c>
      <c r="I682" s="42">
        <v>1562</v>
      </c>
      <c r="J682" s="42">
        <v>42906</v>
      </c>
      <c r="K682" s="42">
        <v>2514.29</v>
      </c>
      <c r="L682" s="41">
        <v>771.2</v>
      </c>
      <c r="M682" s="41">
        <v>0</v>
      </c>
      <c r="N682" s="119">
        <f>$N$3*E682/100</f>
        <v>172.97749149999999</v>
      </c>
      <c r="O682" s="120">
        <f>$O$3*E682/100</f>
        <v>59.994654</v>
      </c>
      <c r="P682" s="121">
        <f>SUM(N682:O682)</f>
        <v>232.97214549999998</v>
      </c>
      <c r="R682" s="72">
        <v>0</v>
      </c>
      <c r="S682" s="269">
        <v>232.97214549999998</v>
      </c>
    </row>
    <row r="683" spans="1:19" s="98" customFormat="1" ht="7.5" customHeight="1">
      <c r="A683" s="115"/>
      <c r="B683" s="111"/>
      <c r="C683" s="38"/>
      <c r="D683" s="43"/>
      <c r="E683" s="137"/>
      <c r="F683" s="41"/>
      <c r="G683" s="41"/>
      <c r="H683" s="84"/>
      <c r="I683" s="84"/>
      <c r="J683" s="84"/>
      <c r="K683" s="84"/>
      <c r="L683" s="29"/>
      <c r="M683" s="41"/>
      <c r="N683" s="44"/>
      <c r="O683" s="41"/>
      <c r="P683" s="74"/>
      <c r="Q683" s="30"/>
      <c r="R683" s="72"/>
      <c r="S683" s="211"/>
    </row>
    <row r="684" spans="1:19" s="55" customFormat="1" ht="7.5" customHeight="1">
      <c r="A684" s="115"/>
      <c r="B684" s="111"/>
      <c r="D684" s="39"/>
      <c r="E684" s="137"/>
      <c r="F684" s="41"/>
      <c r="G684" s="41"/>
      <c r="H684" s="84"/>
      <c r="I684" s="84"/>
      <c r="J684" s="84"/>
      <c r="K684" s="42"/>
      <c r="L684" s="41"/>
      <c r="M684" s="41"/>
      <c r="N684" s="29"/>
      <c r="O684" s="29"/>
      <c r="P684" s="74"/>
      <c r="Q684" s="30"/>
      <c r="R684" s="72"/>
      <c r="S684" s="211"/>
    </row>
    <row r="685" spans="1:19" ht="7.5" customHeight="1">
      <c r="A685" s="234">
        <v>12</v>
      </c>
      <c r="B685" s="231">
        <v>3</v>
      </c>
      <c r="C685" s="38" t="s">
        <v>619</v>
      </c>
      <c r="D685" s="47" t="s">
        <v>306</v>
      </c>
      <c r="E685" s="137">
        <v>0.2674</v>
      </c>
      <c r="F685" s="41">
        <v>240660</v>
      </c>
      <c r="G685" s="41">
        <v>190866</v>
      </c>
      <c r="H685" s="42">
        <v>84109</v>
      </c>
      <c r="I685" s="42">
        <v>2115</v>
      </c>
      <c r="J685" s="42">
        <v>58092</v>
      </c>
      <c r="K685" s="42">
        <v>1702.08</v>
      </c>
      <c r="L685" s="41">
        <v>522.07</v>
      </c>
      <c r="M685" s="41">
        <v>0</v>
      </c>
      <c r="N685" s="119">
        <f>N687/2</f>
        <v>117.09919298000001</v>
      </c>
      <c r="O685" s="119">
        <f>E685*O3/100/2</f>
        <v>40.61410248000001</v>
      </c>
      <c r="P685" s="121">
        <f>SUM(N685:O685)</f>
        <v>157.71329546</v>
      </c>
      <c r="R685" s="72">
        <v>0</v>
      </c>
      <c r="S685" s="269">
        <v>157.71329546</v>
      </c>
    </row>
    <row r="686" spans="1:19" ht="7.5" customHeight="1">
      <c r="A686" s="115"/>
      <c r="B686" s="111"/>
      <c r="C686" s="38" t="s">
        <v>620</v>
      </c>
      <c r="D686" s="48" t="s">
        <v>307</v>
      </c>
      <c r="E686" s="137"/>
      <c r="F686" s="41"/>
      <c r="G686" s="41"/>
      <c r="H686" s="42"/>
      <c r="I686" s="42"/>
      <c r="J686" s="42"/>
      <c r="K686" s="42">
        <v>1702.08</v>
      </c>
      <c r="L686" s="41">
        <v>522.08</v>
      </c>
      <c r="M686" s="41">
        <v>0</v>
      </c>
      <c r="N686" s="119">
        <f>N687/2</f>
        <v>117.09919298000001</v>
      </c>
      <c r="O686" s="119">
        <v>40.61410248000001</v>
      </c>
      <c r="P686" s="121">
        <v>157.71329546</v>
      </c>
      <c r="R686" s="72">
        <v>0</v>
      </c>
      <c r="S686" s="270">
        <v>157.71329546</v>
      </c>
    </row>
    <row r="687" spans="1:19" ht="7.5" customHeight="1">
      <c r="A687" s="115"/>
      <c r="B687" s="111"/>
      <c r="C687" s="38"/>
      <c r="D687" s="62"/>
      <c r="E687" s="137"/>
      <c r="F687" s="41"/>
      <c r="G687" s="41"/>
      <c r="H687" s="42"/>
      <c r="I687" s="42"/>
      <c r="J687" s="42"/>
      <c r="K687" s="42">
        <f>SUM(K685:K686)</f>
        <v>3404.16</v>
      </c>
      <c r="L687" s="41">
        <v>1044.15</v>
      </c>
      <c r="M687" s="41"/>
      <c r="N687" s="44">
        <f>$N$3*E685/100</f>
        <v>234.19838596000002</v>
      </c>
      <c r="O687" s="41">
        <f>$O$3*E685/100</f>
        <v>81.22820496000001</v>
      </c>
      <c r="P687" s="74">
        <f>SUM(N687:O687)</f>
        <v>315.42659092</v>
      </c>
      <c r="R687" s="72"/>
      <c r="S687" s="211"/>
    </row>
    <row r="688" spans="1:19" ht="7.5" customHeight="1">
      <c r="A688" s="115"/>
      <c r="B688" s="111"/>
      <c r="D688" s="39"/>
      <c r="E688" s="137"/>
      <c r="F688" s="41"/>
      <c r="G688" s="41"/>
      <c r="H688" s="42"/>
      <c r="I688" s="42"/>
      <c r="J688" s="42"/>
      <c r="K688" s="42"/>
      <c r="M688" s="41"/>
      <c r="N688" s="46"/>
      <c r="O688" s="58"/>
      <c r="P688" s="72"/>
      <c r="R688" s="72"/>
      <c r="S688" s="211"/>
    </row>
    <row r="689" spans="1:19" ht="7.5" customHeight="1">
      <c r="A689" s="234">
        <v>12</v>
      </c>
      <c r="B689" s="231">
        <v>4</v>
      </c>
      <c r="C689" s="55" t="s">
        <v>622</v>
      </c>
      <c r="D689" s="39" t="s">
        <v>308</v>
      </c>
      <c r="E689" s="137">
        <v>0.1975</v>
      </c>
      <c r="F689" s="41">
        <v>177750</v>
      </c>
      <c r="G689" s="41">
        <v>140973</v>
      </c>
      <c r="H689" s="42">
        <v>62122</v>
      </c>
      <c r="I689" s="42">
        <v>1562</v>
      </c>
      <c r="J689" s="42">
        <v>42906</v>
      </c>
      <c r="K689" s="42">
        <v>2514.29</v>
      </c>
      <c r="L689" s="41">
        <v>771.2</v>
      </c>
      <c r="M689" s="41">
        <v>0</v>
      </c>
      <c r="N689" s="119">
        <f>$N$3*E689/100</f>
        <v>172.97749149999999</v>
      </c>
      <c r="O689" s="120">
        <f>$O$3*E689/100</f>
        <v>59.994654</v>
      </c>
      <c r="P689" s="121">
        <f>SUM(N689:O689)</f>
        <v>232.97214549999998</v>
      </c>
      <c r="R689" s="72">
        <v>0</v>
      </c>
      <c r="S689" s="212">
        <v>232.97214549999998</v>
      </c>
    </row>
    <row r="690" spans="1:19" ht="7.5" customHeight="1">
      <c r="A690" s="234"/>
      <c r="B690" s="231"/>
      <c r="C690" s="38" t="s">
        <v>621</v>
      </c>
      <c r="D690" s="39"/>
      <c r="E690" s="137"/>
      <c r="F690" s="41"/>
      <c r="G690" s="41"/>
      <c r="H690" s="42"/>
      <c r="I690" s="42"/>
      <c r="J690" s="42"/>
      <c r="K690" s="42"/>
      <c r="L690" s="41"/>
      <c r="M690" s="41"/>
      <c r="N690" s="46"/>
      <c r="O690" s="46"/>
      <c r="P690" s="73"/>
      <c r="R690" s="72"/>
      <c r="S690" s="73"/>
    </row>
    <row r="691" spans="1:19" ht="7.5" customHeight="1">
      <c r="A691" s="115"/>
      <c r="B691" s="111"/>
      <c r="C691" s="38"/>
      <c r="D691" s="39"/>
      <c r="E691" s="137"/>
      <c r="F691" s="41"/>
      <c r="G691" s="41"/>
      <c r="H691" s="42"/>
      <c r="I691" s="42"/>
      <c r="J691" s="42"/>
      <c r="K691" s="42"/>
      <c r="L691" s="41"/>
      <c r="M691" s="41"/>
      <c r="N691" s="44"/>
      <c r="O691" s="41"/>
      <c r="P691" s="74"/>
      <c r="R691" s="72"/>
      <c r="S691" s="211"/>
    </row>
    <row r="692" spans="1:19" ht="7.5" customHeight="1">
      <c r="A692" s="115">
        <v>12</v>
      </c>
      <c r="B692" s="111">
        <v>5</v>
      </c>
      <c r="C692" s="38" t="s">
        <v>2</v>
      </c>
      <c r="D692" s="39" t="s">
        <v>309</v>
      </c>
      <c r="E692" s="137">
        <v>0.2806</v>
      </c>
      <c r="F692" s="41">
        <v>252540</v>
      </c>
      <c r="G692" s="41">
        <v>200288</v>
      </c>
      <c r="H692" s="42">
        <v>88260</v>
      </c>
      <c r="I692" s="42">
        <v>2220</v>
      </c>
      <c r="J692" s="42">
        <v>60960</v>
      </c>
      <c r="K692" s="42">
        <v>3572.2</v>
      </c>
      <c r="L692" s="41">
        <v>1095.69</v>
      </c>
      <c r="M692" s="41">
        <v>0</v>
      </c>
      <c r="N692" s="119">
        <f>$N$3*E692/100</f>
        <v>245.75941324</v>
      </c>
      <c r="O692" s="120">
        <f>$O$3*E692/100</f>
        <v>85.23797424</v>
      </c>
      <c r="P692" s="121">
        <f>SUM(N692:O692)</f>
        <v>330.99738748</v>
      </c>
      <c r="R692" s="72">
        <v>0</v>
      </c>
      <c r="S692" s="269">
        <v>330.99738748</v>
      </c>
    </row>
    <row r="693" spans="1:19" ht="7.5" customHeight="1">
      <c r="A693" s="115"/>
      <c r="B693" s="111"/>
      <c r="C693" s="38"/>
      <c r="D693" s="39" t="s">
        <v>310</v>
      </c>
      <c r="E693" s="137"/>
      <c r="F693" s="41"/>
      <c r="G693" s="41"/>
      <c r="H693" s="42"/>
      <c r="I693" s="42"/>
      <c r="J693" s="42"/>
      <c r="K693" s="30"/>
      <c r="L693" s="30"/>
      <c r="M693" s="41"/>
      <c r="N693" s="44"/>
      <c r="O693" s="41"/>
      <c r="P693" s="74"/>
      <c r="R693" s="72"/>
      <c r="S693" s="211"/>
    </row>
    <row r="694" spans="1:19" ht="7.5" customHeight="1">
      <c r="A694" s="115"/>
      <c r="B694" s="111"/>
      <c r="C694" s="38"/>
      <c r="D694" s="39"/>
      <c r="E694" s="137"/>
      <c r="F694" s="41"/>
      <c r="G694" s="41"/>
      <c r="H694" s="42"/>
      <c r="I694" s="42"/>
      <c r="J694" s="42"/>
      <c r="K694" s="42"/>
      <c r="L694" s="41"/>
      <c r="M694" s="41"/>
      <c r="N694" s="44"/>
      <c r="O694" s="41"/>
      <c r="P694" s="74"/>
      <c r="R694" s="72"/>
      <c r="S694" s="211"/>
    </row>
    <row r="695" spans="1:19" ht="7.5" customHeight="1">
      <c r="A695" s="113">
        <v>12</v>
      </c>
      <c r="B695" s="112">
        <v>6</v>
      </c>
      <c r="C695" s="38" t="s">
        <v>623</v>
      </c>
      <c r="D695" s="38"/>
      <c r="E695" s="135">
        <v>0.6864</v>
      </c>
      <c r="F695" s="41">
        <v>617760</v>
      </c>
      <c r="G695" s="41">
        <v>489942</v>
      </c>
      <c r="H695" s="42">
        <v>215902</v>
      </c>
      <c r="I695" s="42">
        <v>5429</v>
      </c>
      <c r="J695" s="42">
        <v>149119</v>
      </c>
      <c r="K695" s="42"/>
      <c r="L695" s="41"/>
      <c r="M695" s="41"/>
      <c r="N695" s="44"/>
      <c r="O695" s="41"/>
      <c r="P695" s="74"/>
      <c r="R695" s="72"/>
      <c r="S695" s="211"/>
    </row>
    <row r="696" spans="1:19" ht="7.5" customHeight="1">
      <c r="A696" s="115"/>
      <c r="B696" s="111"/>
      <c r="C696" s="38" t="s">
        <v>596</v>
      </c>
      <c r="D696" s="62"/>
      <c r="E696" s="137"/>
      <c r="F696" s="41"/>
      <c r="G696" s="41"/>
      <c r="H696" s="42"/>
      <c r="I696" s="42"/>
      <c r="J696" s="42"/>
      <c r="K696" s="42"/>
      <c r="L696" s="41"/>
      <c r="M696" s="41"/>
      <c r="N696" s="44"/>
      <c r="O696" s="41"/>
      <c r="P696" s="74"/>
      <c r="R696" s="72"/>
      <c r="S696" s="211"/>
    </row>
    <row r="697" spans="1:19" ht="7.5" customHeight="1">
      <c r="A697" s="115"/>
      <c r="B697" s="111"/>
      <c r="C697" s="38" t="s">
        <v>598</v>
      </c>
      <c r="D697" s="62"/>
      <c r="E697" s="44"/>
      <c r="F697" s="30"/>
      <c r="G697" s="30"/>
      <c r="H697" s="30"/>
      <c r="I697" s="30"/>
      <c r="J697" s="42"/>
      <c r="K697" s="42"/>
      <c r="L697" s="41"/>
      <c r="M697" s="41"/>
      <c r="N697" s="30"/>
      <c r="O697" s="30"/>
      <c r="P697" s="189"/>
      <c r="R697" s="72"/>
      <c r="S697" s="211"/>
    </row>
    <row r="698" spans="1:19" ht="7.5" customHeight="1">
      <c r="A698" s="115"/>
      <c r="B698" s="111"/>
      <c r="C698" s="38"/>
      <c r="D698" s="62"/>
      <c r="E698" s="44"/>
      <c r="F698" s="41"/>
      <c r="G698" s="41"/>
      <c r="H698" s="42"/>
      <c r="I698" s="42"/>
      <c r="J698" s="42"/>
      <c r="K698" s="42"/>
      <c r="L698" s="41"/>
      <c r="M698" s="41"/>
      <c r="N698" s="44"/>
      <c r="O698" s="41"/>
      <c r="P698" s="74"/>
      <c r="R698" s="72"/>
      <c r="S698" s="211"/>
    </row>
    <row r="699" spans="1:19" ht="7.5" customHeight="1">
      <c r="A699" s="115">
        <v>12</v>
      </c>
      <c r="B699" s="111" t="s">
        <v>367</v>
      </c>
      <c r="C699" s="38"/>
      <c r="D699" s="39" t="s">
        <v>311</v>
      </c>
      <c r="E699" s="137">
        <v>0.3432</v>
      </c>
      <c r="F699" s="41"/>
      <c r="G699" s="41"/>
      <c r="H699" s="42"/>
      <c r="I699" s="42"/>
      <c r="J699" s="42"/>
      <c r="K699" s="42">
        <v>4369.14</v>
      </c>
      <c r="L699" s="41">
        <v>1340.13</v>
      </c>
      <c r="M699" s="41">
        <v>0</v>
      </c>
      <c r="N699" s="119">
        <f>E699*N3/100</f>
        <v>300.58670928</v>
      </c>
      <c r="O699" s="119">
        <f>E699*O3/100</f>
        <v>104.25400128000001</v>
      </c>
      <c r="P699" s="121">
        <f>SUM(N699:O699)</f>
        <v>404.84071056</v>
      </c>
      <c r="R699" s="72">
        <v>0</v>
      </c>
      <c r="S699" s="269">
        <v>404.84071056</v>
      </c>
    </row>
    <row r="700" spans="1:19" ht="7.5" customHeight="1">
      <c r="A700" s="115"/>
      <c r="B700" s="111"/>
      <c r="C700" s="38"/>
      <c r="D700" s="39" t="s">
        <v>312</v>
      </c>
      <c r="E700" s="137"/>
      <c r="F700" s="41"/>
      <c r="G700" s="41"/>
      <c r="H700" s="42"/>
      <c r="I700" s="42"/>
      <c r="J700" s="42"/>
      <c r="K700" s="42"/>
      <c r="L700" s="41"/>
      <c r="M700" s="41"/>
      <c r="N700" s="46"/>
      <c r="O700" s="58"/>
      <c r="P700" s="72"/>
      <c r="R700" s="72"/>
      <c r="S700" s="211"/>
    </row>
    <row r="701" spans="1:19" ht="7.5" customHeight="1">
      <c r="A701" s="115"/>
      <c r="B701" s="111"/>
      <c r="C701" s="38"/>
      <c r="D701" s="39"/>
      <c r="E701" s="137"/>
      <c r="F701" s="41"/>
      <c r="G701" s="41"/>
      <c r="H701" s="42"/>
      <c r="I701" s="42"/>
      <c r="J701" s="42"/>
      <c r="K701" s="42"/>
      <c r="L701" s="41"/>
      <c r="M701" s="41"/>
      <c r="N701" s="46"/>
      <c r="O701" s="58"/>
      <c r="P701" s="72"/>
      <c r="R701" s="72"/>
      <c r="S701" s="211"/>
    </row>
    <row r="702" spans="1:19" ht="7.5" customHeight="1">
      <c r="A702" s="115">
        <v>12</v>
      </c>
      <c r="B702" s="111" t="s">
        <v>81</v>
      </c>
      <c r="C702" s="38" t="s">
        <v>89</v>
      </c>
      <c r="D702" s="39" t="s">
        <v>313</v>
      </c>
      <c r="E702" s="137">
        <v>0.3432</v>
      </c>
      <c r="F702" s="41"/>
      <c r="G702" s="41"/>
      <c r="H702" s="42"/>
      <c r="I702" s="42"/>
      <c r="J702" s="42"/>
      <c r="K702" s="42">
        <v>4369.14</v>
      </c>
      <c r="L702" s="41">
        <v>1340.13</v>
      </c>
      <c r="M702" s="41">
        <v>0</v>
      </c>
      <c r="N702" s="119">
        <f>E702*N3/100</f>
        <v>300.58670928</v>
      </c>
      <c r="O702" s="119">
        <v>104.25400128000001</v>
      </c>
      <c r="P702" s="121">
        <v>404.84071056</v>
      </c>
      <c r="R702" s="72">
        <v>0</v>
      </c>
      <c r="S702" s="269">
        <v>404.84071056</v>
      </c>
    </row>
    <row r="703" spans="1:19" ht="7.5" customHeight="1">
      <c r="A703" s="115"/>
      <c r="B703" s="111"/>
      <c r="C703" s="38" t="s">
        <v>90</v>
      </c>
      <c r="D703" s="39" t="s">
        <v>314</v>
      </c>
      <c r="E703" s="43"/>
      <c r="F703" s="41"/>
      <c r="G703" s="41"/>
      <c r="H703" s="42"/>
      <c r="I703" s="42"/>
      <c r="J703" s="42"/>
      <c r="K703" s="42"/>
      <c r="L703" s="41"/>
      <c r="M703" s="41"/>
      <c r="N703" s="44"/>
      <c r="O703" s="41"/>
      <c r="P703" s="74"/>
      <c r="R703" s="72"/>
      <c r="S703" s="211"/>
    </row>
    <row r="704" spans="1:19" ht="7.5" customHeight="1">
      <c r="A704" s="115"/>
      <c r="B704" s="111"/>
      <c r="C704" s="38"/>
      <c r="D704" s="39"/>
      <c r="E704" s="42"/>
      <c r="F704" s="42"/>
      <c r="G704" s="42"/>
      <c r="H704" s="42"/>
      <c r="I704" s="42"/>
      <c r="J704" s="42"/>
      <c r="K704" s="42"/>
      <c r="L704" s="41"/>
      <c r="M704" s="41"/>
      <c r="N704" s="44"/>
      <c r="O704" s="41"/>
      <c r="P704" s="74"/>
      <c r="R704" s="72"/>
      <c r="S704" s="211"/>
    </row>
    <row r="705" spans="1:19" ht="7.5" customHeight="1">
      <c r="A705" s="113">
        <v>12</v>
      </c>
      <c r="B705" s="112">
        <v>7</v>
      </c>
      <c r="C705" s="38" t="s">
        <v>624</v>
      </c>
      <c r="D705" s="39"/>
      <c r="E705" s="135">
        <v>1.8886</v>
      </c>
      <c r="F705" s="41">
        <v>1699740</v>
      </c>
      <c r="G705" s="41">
        <v>1348055</v>
      </c>
      <c r="H705" s="42">
        <v>594044</v>
      </c>
      <c r="I705" s="42">
        <v>14940</v>
      </c>
      <c r="J705" s="42">
        <v>358741</v>
      </c>
      <c r="K705" s="42"/>
      <c r="L705" s="41"/>
      <c r="M705" s="41"/>
      <c r="N705" s="44"/>
      <c r="O705" s="41"/>
      <c r="P705" s="74"/>
      <c r="R705" s="72"/>
      <c r="S705" s="211"/>
    </row>
    <row r="706" spans="1:19" ht="7.5" customHeight="1">
      <c r="A706" s="115"/>
      <c r="B706" s="111"/>
      <c r="C706" s="38" t="s">
        <v>625</v>
      </c>
      <c r="D706" s="39"/>
      <c r="E706" s="137"/>
      <c r="F706" s="41"/>
      <c r="G706" s="41"/>
      <c r="H706" s="42"/>
      <c r="I706" s="42"/>
      <c r="J706" s="30"/>
      <c r="K706" s="42"/>
      <c r="L706" s="41"/>
      <c r="M706" s="41"/>
      <c r="N706" s="44"/>
      <c r="O706" s="41"/>
      <c r="P706" s="74"/>
      <c r="R706" s="72"/>
      <c r="S706" s="211"/>
    </row>
    <row r="707" spans="1:19" ht="7.5" customHeight="1">
      <c r="A707" s="115"/>
      <c r="B707" s="111"/>
      <c r="C707" s="38" t="s">
        <v>91</v>
      </c>
      <c r="D707" s="39"/>
      <c r="E707" s="137"/>
      <c r="F707" s="41"/>
      <c r="G707" s="41"/>
      <c r="H707" s="42"/>
      <c r="I707" s="42"/>
      <c r="J707" s="42"/>
      <c r="K707" s="42"/>
      <c r="L707" s="41"/>
      <c r="M707" s="41"/>
      <c r="N707" s="44"/>
      <c r="O707" s="41"/>
      <c r="P707" s="74"/>
      <c r="R707" s="72"/>
      <c r="S707" s="211"/>
    </row>
    <row r="708" spans="1:19" ht="7.5" customHeight="1">
      <c r="A708" s="115">
        <v>12</v>
      </c>
      <c r="B708" s="111" t="s">
        <v>251</v>
      </c>
      <c r="D708" s="48" t="s">
        <v>315</v>
      </c>
      <c r="E708" s="137">
        <v>0.6906</v>
      </c>
      <c r="F708" s="41"/>
      <c r="G708" s="41"/>
      <c r="H708" s="42"/>
      <c r="I708" s="42"/>
      <c r="J708" s="42"/>
      <c r="K708" s="42">
        <v>8791.74</v>
      </c>
      <c r="L708" s="41">
        <v>2696.66</v>
      </c>
      <c r="M708" s="41">
        <v>0</v>
      </c>
      <c r="N708" s="119">
        <f>E708*N3/100</f>
        <v>604.8519272399999</v>
      </c>
      <c r="O708" s="119">
        <f>E708*O3/100</f>
        <v>209.78383824</v>
      </c>
      <c r="P708" s="121">
        <f>SUM(N708:O708)</f>
        <v>814.6357654799999</v>
      </c>
      <c r="R708" s="72">
        <v>0</v>
      </c>
      <c r="S708" s="269">
        <v>814.6356990355007</v>
      </c>
    </row>
    <row r="709" spans="1:19" ht="7.5" customHeight="1">
      <c r="A709" s="115"/>
      <c r="B709" s="111"/>
      <c r="C709" s="38"/>
      <c r="D709" s="48"/>
      <c r="E709" s="137"/>
      <c r="F709" s="41"/>
      <c r="G709" s="41"/>
      <c r="H709" s="42"/>
      <c r="I709" s="42"/>
      <c r="J709" s="42"/>
      <c r="K709" s="42"/>
      <c r="L709" s="44"/>
      <c r="M709" s="44"/>
      <c r="N709" s="41"/>
      <c r="O709" s="44"/>
      <c r="P709" s="74"/>
      <c r="R709" s="72"/>
      <c r="S709" s="211"/>
    </row>
    <row r="710" spans="1:19" ht="7.5" customHeight="1">
      <c r="A710" s="113">
        <v>12</v>
      </c>
      <c r="B710" s="112" t="s">
        <v>252</v>
      </c>
      <c r="C710" s="38"/>
      <c r="D710" s="48"/>
      <c r="E710" s="175">
        <v>0.48045</v>
      </c>
      <c r="F710" s="41"/>
      <c r="G710" s="41"/>
      <c r="H710" s="42"/>
      <c r="I710" s="42"/>
      <c r="J710" s="42"/>
      <c r="K710" s="42">
        <v>6116.41</v>
      </c>
      <c r="L710" s="44">
        <v>1876.07</v>
      </c>
      <c r="M710" s="44"/>
      <c r="P710" s="74"/>
      <c r="R710" s="72"/>
      <c r="S710" s="211"/>
    </row>
    <row r="711" spans="3:19" ht="7.5" customHeight="1">
      <c r="C711" s="38"/>
      <c r="D711" s="48"/>
      <c r="E711" s="175"/>
      <c r="F711" s="41"/>
      <c r="G711" s="41"/>
      <c r="H711" s="42"/>
      <c r="I711" s="42"/>
      <c r="J711" s="42"/>
      <c r="K711" s="42"/>
      <c r="L711" s="44"/>
      <c r="M711" s="44"/>
      <c r="N711" s="41"/>
      <c r="O711" s="44"/>
      <c r="P711" s="74"/>
      <c r="R711" s="72"/>
      <c r="S711" s="211"/>
    </row>
    <row r="712" spans="1:19" ht="7.5" customHeight="1">
      <c r="A712" s="115">
        <v>12</v>
      </c>
      <c r="B712" s="111" t="s">
        <v>626</v>
      </c>
      <c r="C712" s="38"/>
      <c r="D712" s="39" t="s">
        <v>316</v>
      </c>
      <c r="E712" s="257">
        <v>0.240225</v>
      </c>
      <c r="F712" s="41"/>
      <c r="G712" s="41"/>
      <c r="H712" s="42"/>
      <c r="I712" s="42"/>
      <c r="J712" s="42"/>
      <c r="K712" s="30"/>
      <c r="L712" s="30"/>
      <c r="M712" s="29">
        <v>0</v>
      </c>
      <c r="N712" s="119">
        <f>E712*N3/100</f>
        <v>210.397558965</v>
      </c>
      <c r="O712" s="119">
        <f>E712*O3/100</f>
        <v>72.97324434000001</v>
      </c>
      <c r="P712" s="121">
        <f>N712+O712</f>
        <v>283.370803305</v>
      </c>
      <c r="R712" s="72">
        <f>L717/2</f>
        <v>938.035</v>
      </c>
      <c r="S712" s="288">
        <f>P712-R712</f>
        <v>-654.664196695</v>
      </c>
    </row>
    <row r="713" spans="1:19" ht="7.5" customHeight="1">
      <c r="A713" s="115"/>
      <c r="B713" s="111"/>
      <c r="C713" s="38"/>
      <c r="D713" s="39" t="s">
        <v>317</v>
      </c>
      <c r="E713" s="137"/>
      <c r="F713" s="41"/>
      <c r="G713" s="41"/>
      <c r="H713" s="42"/>
      <c r="I713" s="42"/>
      <c r="J713" s="42"/>
      <c r="K713" s="42"/>
      <c r="L713" s="41"/>
      <c r="M713" s="41"/>
      <c r="N713" s="46"/>
      <c r="O713" s="46"/>
      <c r="P713" s="72"/>
      <c r="R713" s="72"/>
      <c r="S713" s="211"/>
    </row>
    <row r="714" spans="1:19" ht="7.5" customHeight="1">
      <c r="A714" s="115"/>
      <c r="B714" s="111"/>
      <c r="C714" s="38"/>
      <c r="D714" s="39"/>
      <c r="E714" s="137"/>
      <c r="F714" s="41"/>
      <c r="G714" s="41"/>
      <c r="H714" s="42"/>
      <c r="I714" s="42"/>
      <c r="J714" s="42"/>
      <c r="K714" s="42"/>
      <c r="L714" s="41"/>
      <c r="M714" s="41"/>
      <c r="N714" s="46"/>
      <c r="O714" s="46"/>
      <c r="P714" s="72"/>
      <c r="R714" s="72"/>
      <c r="S714" s="211"/>
    </row>
    <row r="715" spans="1:19" ht="7.5" customHeight="1">
      <c r="A715" s="115">
        <v>12</v>
      </c>
      <c r="B715" s="111" t="s">
        <v>627</v>
      </c>
      <c r="C715" s="38"/>
      <c r="D715" s="39" t="s">
        <v>628</v>
      </c>
      <c r="E715" s="257">
        <v>0.240225</v>
      </c>
      <c r="F715" s="41"/>
      <c r="G715" s="41"/>
      <c r="H715" s="42"/>
      <c r="I715" s="42"/>
      <c r="J715" s="42"/>
      <c r="K715" s="42"/>
      <c r="L715" s="41"/>
      <c r="M715" s="41">
        <v>0</v>
      </c>
      <c r="N715" s="119">
        <v>210.3975987624866</v>
      </c>
      <c r="O715" s="119">
        <v>72.97324434000001</v>
      </c>
      <c r="P715" s="121">
        <v>283.3708431024866</v>
      </c>
      <c r="R715" s="72">
        <f>L717/2</f>
        <v>938.035</v>
      </c>
      <c r="S715" s="288">
        <f>P715-R715</f>
        <v>-654.6641568975133</v>
      </c>
    </row>
    <row r="716" spans="1:19" ht="7.5" customHeight="1">
      <c r="A716" s="115"/>
      <c r="B716" s="111"/>
      <c r="C716" s="38"/>
      <c r="D716" s="39"/>
      <c r="E716" s="137"/>
      <c r="F716" s="41"/>
      <c r="G716" s="41"/>
      <c r="H716" s="42"/>
      <c r="I716" s="42"/>
      <c r="J716" s="42"/>
      <c r="K716" s="42"/>
      <c r="L716" s="41"/>
      <c r="M716" s="41"/>
      <c r="N716" s="46"/>
      <c r="O716" s="46"/>
      <c r="P716" s="72"/>
      <c r="R716" s="72"/>
      <c r="S716" s="211"/>
    </row>
    <row r="717" spans="1:19" ht="7.5" customHeight="1">
      <c r="A717" s="234">
        <v>12</v>
      </c>
      <c r="B717" s="231" t="s">
        <v>629</v>
      </c>
      <c r="C717" s="38"/>
      <c r="D717" s="232" t="s">
        <v>745</v>
      </c>
      <c r="E717" s="136">
        <v>0.48045</v>
      </c>
      <c r="F717" s="41"/>
      <c r="G717" s="41"/>
      <c r="H717" s="42"/>
      <c r="I717" s="42"/>
      <c r="J717" s="42"/>
      <c r="K717" s="42">
        <v>6116.41</v>
      </c>
      <c r="L717" s="41">
        <v>1876.07</v>
      </c>
      <c r="M717" s="41">
        <v>0</v>
      </c>
      <c r="N717" s="119">
        <v>420.8</v>
      </c>
      <c r="O717" s="119">
        <v>145.94</v>
      </c>
      <c r="P717" s="121">
        <v>566.74</v>
      </c>
      <c r="R717" s="72">
        <v>0</v>
      </c>
      <c r="S717" s="269">
        <v>566.74</v>
      </c>
    </row>
    <row r="718" spans="1:19" ht="7.5" customHeight="1">
      <c r="A718" s="115"/>
      <c r="B718" s="111"/>
      <c r="C718" s="38"/>
      <c r="D718" s="48"/>
      <c r="E718" s="137"/>
      <c r="F718" s="41"/>
      <c r="G718" s="41"/>
      <c r="H718" s="42"/>
      <c r="I718" s="42"/>
      <c r="J718" s="42"/>
      <c r="K718" s="42"/>
      <c r="L718" s="41"/>
      <c r="M718" s="41"/>
      <c r="N718" s="41"/>
      <c r="O718" s="41"/>
      <c r="P718" s="249"/>
      <c r="R718" s="72"/>
      <c r="S718" s="274"/>
    </row>
    <row r="719" spans="1:19" ht="7.5" customHeight="1">
      <c r="A719" s="115"/>
      <c r="B719" s="111"/>
      <c r="C719" s="38"/>
      <c r="D719" s="48"/>
      <c r="E719" s="137"/>
      <c r="F719" s="41"/>
      <c r="G719" s="41"/>
      <c r="H719" s="42"/>
      <c r="I719" s="42"/>
      <c r="J719" s="42"/>
      <c r="K719" s="42"/>
      <c r="L719" s="41"/>
      <c r="M719" s="41"/>
      <c r="N719" s="46"/>
      <c r="O719" s="46"/>
      <c r="P719" s="72"/>
      <c r="R719" s="72"/>
      <c r="S719" s="211"/>
    </row>
    <row r="720" spans="1:19" ht="7.5" customHeight="1">
      <c r="A720" s="115">
        <v>12</v>
      </c>
      <c r="B720" s="111" t="s">
        <v>630</v>
      </c>
      <c r="C720" s="38"/>
      <c r="D720" s="39" t="s">
        <v>318</v>
      </c>
      <c r="E720" s="137">
        <v>0.2371</v>
      </c>
      <c r="F720" s="41"/>
      <c r="G720" s="41"/>
      <c r="H720" s="42"/>
      <c r="I720" s="42"/>
      <c r="J720" s="42">
        <v>51553</v>
      </c>
      <c r="K720" s="42">
        <v>3018.42</v>
      </c>
      <c r="L720" s="41">
        <v>925.83</v>
      </c>
      <c r="M720" s="41">
        <v>0</v>
      </c>
      <c r="N720" s="119">
        <f>E720*N3/100</f>
        <v>207.66057333999998</v>
      </c>
      <c r="O720" s="119">
        <f>E720*O3/100</f>
        <v>72.02396184</v>
      </c>
      <c r="P720" s="121">
        <f>SUM(N720:O720)</f>
        <v>279.68453518</v>
      </c>
      <c r="R720" s="72">
        <v>0</v>
      </c>
      <c r="S720" s="269">
        <v>279.68444243455303</v>
      </c>
    </row>
    <row r="721" spans="1:19" ht="7.5" customHeight="1">
      <c r="A721" s="115"/>
      <c r="B721" s="111"/>
      <c r="C721" s="38"/>
      <c r="D721" s="39" t="s">
        <v>319</v>
      </c>
      <c r="E721" s="137"/>
      <c r="F721" s="41"/>
      <c r="G721" s="41"/>
      <c r="H721" s="42"/>
      <c r="I721" s="42"/>
      <c r="J721" s="42"/>
      <c r="K721" s="42"/>
      <c r="L721" s="41"/>
      <c r="M721" s="41"/>
      <c r="N721" s="44"/>
      <c r="O721" s="41"/>
      <c r="P721" s="74"/>
      <c r="R721" s="72"/>
      <c r="S721" s="211"/>
    </row>
    <row r="722" spans="1:19" ht="7.5" customHeight="1">
      <c r="A722" s="115"/>
      <c r="B722" s="111"/>
      <c r="C722" s="38"/>
      <c r="D722" s="39"/>
      <c r="E722" s="137"/>
      <c r="F722" s="41"/>
      <c r="G722" s="41"/>
      <c r="H722" s="42"/>
      <c r="I722" s="42"/>
      <c r="J722" s="42"/>
      <c r="K722" s="42"/>
      <c r="L722" s="41"/>
      <c r="M722" s="41"/>
      <c r="N722" s="44"/>
      <c r="O722" s="41"/>
      <c r="P722" s="74"/>
      <c r="R722" s="72"/>
      <c r="S722" s="211"/>
    </row>
    <row r="723" spans="1:19" ht="7.5" customHeight="1">
      <c r="A723" s="113">
        <v>12</v>
      </c>
      <c r="B723" s="112">
        <v>8</v>
      </c>
      <c r="C723" s="38" t="s">
        <v>631</v>
      </c>
      <c r="D723" s="39"/>
      <c r="E723" s="145">
        <v>1.5781</v>
      </c>
      <c r="F723" s="41">
        <v>1420290</v>
      </c>
      <c r="G723" s="41">
        <v>1126425</v>
      </c>
      <c r="H723" s="42">
        <v>496380</v>
      </c>
      <c r="I723" s="42">
        <v>12482</v>
      </c>
      <c r="J723" s="42">
        <v>342838</v>
      </c>
      <c r="K723" s="42"/>
      <c r="L723" s="41"/>
      <c r="M723" s="41"/>
      <c r="P723" s="74"/>
      <c r="R723" s="72"/>
      <c r="S723" s="211"/>
    </row>
    <row r="724" spans="1:19" ht="7.5" customHeight="1">
      <c r="A724" s="115"/>
      <c r="B724" s="111"/>
      <c r="C724" s="38"/>
      <c r="D724" s="39"/>
      <c r="E724" s="137"/>
      <c r="F724" s="41"/>
      <c r="G724" s="41"/>
      <c r="H724" s="42"/>
      <c r="I724" s="42"/>
      <c r="K724" s="42"/>
      <c r="L724" s="41"/>
      <c r="M724" s="41"/>
      <c r="N724" s="44"/>
      <c r="O724" s="41"/>
      <c r="P724" s="74"/>
      <c r="R724" s="72"/>
      <c r="S724" s="211"/>
    </row>
    <row r="725" spans="1:19" ht="7.5" customHeight="1">
      <c r="A725" s="115">
        <v>12</v>
      </c>
      <c r="B725" s="111" t="s">
        <v>632</v>
      </c>
      <c r="C725" s="39"/>
      <c r="D725" s="47" t="s">
        <v>328</v>
      </c>
      <c r="E725" s="137">
        <v>0.2732</v>
      </c>
      <c r="F725" s="41"/>
      <c r="G725" s="41"/>
      <c r="H725" s="42"/>
      <c r="I725" s="42"/>
      <c r="J725" s="42"/>
      <c r="K725" s="42">
        <v>3478</v>
      </c>
      <c r="L725" s="41">
        <v>1066.79</v>
      </c>
      <c r="M725" s="41">
        <v>0</v>
      </c>
      <c r="N725" s="129">
        <v>239.26</v>
      </c>
      <c r="O725" s="157">
        <f>E725*O3/100</f>
        <v>82.99007327999999</v>
      </c>
      <c r="P725" s="125">
        <f>SUM(N725:O725)</f>
        <v>322.25007328</v>
      </c>
      <c r="R725" s="72">
        <v>0</v>
      </c>
      <c r="S725" s="269">
        <v>322.25330245970554</v>
      </c>
    </row>
    <row r="726" spans="1:19" ht="7.5" customHeight="1">
      <c r="A726" s="115"/>
      <c r="B726" s="111"/>
      <c r="C726" s="39"/>
      <c r="D726" s="48" t="s">
        <v>329</v>
      </c>
      <c r="E726" s="137"/>
      <c r="F726" s="41"/>
      <c r="G726" s="41"/>
      <c r="H726" s="42"/>
      <c r="I726" s="42"/>
      <c r="J726" s="42"/>
      <c r="K726" s="42"/>
      <c r="L726" s="41"/>
      <c r="M726" s="41"/>
      <c r="N726" s="44"/>
      <c r="O726" s="41"/>
      <c r="P726" s="74"/>
      <c r="R726" s="72"/>
      <c r="S726" s="211"/>
    </row>
    <row r="727" spans="1:19" ht="7.5" customHeight="1">
      <c r="A727" s="115"/>
      <c r="B727" s="111"/>
      <c r="C727" s="39"/>
      <c r="D727" s="48"/>
      <c r="E727" s="137"/>
      <c r="F727" s="41"/>
      <c r="G727" s="41"/>
      <c r="H727" s="42"/>
      <c r="I727" s="42"/>
      <c r="J727" s="42"/>
      <c r="K727" s="42"/>
      <c r="L727" s="41"/>
      <c r="M727" s="41"/>
      <c r="N727" s="44"/>
      <c r="O727" s="41"/>
      <c r="P727" s="74"/>
      <c r="R727" s="72"/>
      <c r="S727" s="211"/>
    </row>
    <row r="728" spans="1:19" ht="7.5" customHeight="1">
      <c r="A728" s="115">
        <v>12</v>
      </c>
      <c r="B728" s="111" t="s">
        <v>633</v>
      </c>
      <c r="C728" s="39"/>
      <c r="D728" s="47" t="s">
        <v>324</v>
      </c>
      <c r="E728" s="137">
        <v>0.2693</v>
      </c>
      <c r="F728" s="41"/>
      <c r="G728" s="41"/>
      <c r="H728" s="42"/>
      <c r="I728" s="42"/>
      <c r="J728" s="42"/>
      <c r="K728" s="42">
        <v>3428.35</v>
      </c>
      <c r="L728" s="41">
        <v>1051.57</v>
      </c>
      <c r="M728" s="41">
        <v>0</v>
      </c>
      <c r="N728" s="129">
        <v>235.85</v>
      </c>
      <c r="O728" s="157">
        <f>E728*O3/100</f>
        <v>81.80536871999999</v>
      </c>
      <c r="P728" s="125">
        <f>SUM(N728:O728)</f>
        <v>317.65536871999996</v>
      </c>
      <c r="R728" s="72">
        <v>0</v>
      </c>
      <c r="S728" s="269">
        <v>317.65536871999996</v>
      </c>
    </row>
    <row r="729" spans="1:19" ht="7.5" customHeight="1">
      <c r="A729" s="115"/>
      <c r="B729" s="111"/>
      <c r="C729" s="38"/>
      <c r="D729" s="48" t="s">
        <v>325</v>
      </c>
      <c r="E729" s="137"/>
      <c r="F729" s="41"/>
      <c r="G729" s="41"/>
      <c r="H729" s="42"/>
      <c r="I729" s="42"/>
      <c r="J729" s="42"/>
      <c r="K729" s="42"/>
      <c r="L729" s="41"/>
      <c r="M729" s="41"/>
      <c r="N729" s="44"/>
      <c r="O729" s="41"/>
      <c r="P729" s="74"/>
      <c r="R729" s="72"/>
      <c r="S729" s="211"/>
    </row>
    <row r="730" spans="1:19" ht="7.5" customHeight="1">
      <c r="A730" s="115"/>
      <c r="B730" s="111"/>
      <c r="C730" s="38"/>
      <c r="D730" s="48"/>
      <c r="E730" s="137"/>
      <c r="F730" s="41"/>
      <c r="G730" s="41"/>
      <c r="H730" s="42"/>
      <c r="I730" s="42"/>
      <c r="J730" s="42"/>
      <c r="K730" s="42"/>
      <c r="L730" s="41"/>
      <c r="M730" s="41"/>
      <c r="N730" s="44"/>
      <c r="O730" s="41"/>
      <c r="P730" s="74"/>
      <c r="R730" s="72"/>
      <c r="S730" s="211"/>
    </row>
    <row r="731" spans="1:19" ht="7.5" customHeight="1">
      <c r="A731" s="234">
        <v>12</v>
      </c>
      <c r="B731" s="231" t="s">
        <v>634</v>
      </c>
      <c r="C731" s="38"/>
      <c r="D731" s="47" t="s">
        <v>326</v>
      </c>
      <c r="E731" s="137">
        <v>0.2815</v>
      </c>
      <c r="F731" s="41"/>
      <c r="G731" s="41"/>
      <c r="H731" s="42"/>
      <c r="I731" s="42"/>
      <c r="J731" s="42"/>
      <c r="K731" s="42">
        <v>3583.66</v>
      </c>
      <c r="L731" s="41">
        <v>1099.2</v>
      </c>
      <c r="M731" s="41">
        <v>0</v>
      </c>
      <c r="N731" s="129">
        <f>E731*N3/100</f>
        <v>246.54766509999993</v>
      </c>
      <c r="O731" s="157">
        <f>E731*O3/100</f>
        <v>85.5113676</v>
      </c>
      <c r="P731" s="125">
        <f>SUM(N731:O731)</f>
        <v>332.05903269999993</v>
      </c>
      <c r="R731" s="72">
        <v>0</v>
      </c>
      <c r="S731" s="269">
        <v>332.05903269999993</v>
      </c>
    </row>
    <row r="732" spans="1:19" ht="7.5" customHeight="1">
      <c r="A732" s="115"/>
      <c r="B732" s="111"/>
      <c r="C732" s="38"/>
      <c r="D732" s="48" t="s">
        <v>327</v>
      </c>
      <c r="E732" s="137"/>
      <c r="F732" s="41"/>
      <c r="G732" s="41"/>
      <c r="H732" s="42"/>
      <c r="I732" s="42"/>
      <c r="J732" s="42"/>
      <c r="K732" s="42"/>
      <c r="L732" s="41"/>
      <c r="M732" s="41"/>
      <c r="N732" s="44"/>
      <c r="O732" s="41"/>
      <c r="P732" s="74"/>
      <c r="R732" s="72"/>
      <c r="S732" s="211"/>
    </row>
    <row r="733" spans="1:19" ht="7.5" customHeight="1">
      <c r="A733" s="115"/>
      <c r="B733" s="111"/>
      <c r="C733" s="38"/>
      <c r="D733" s="48"/>
      <c r="E733" s="137"/>
      <c r="F733" s="41"/>
      <c r="G733" s="41"/>
      <c r="H733" s="42"/>
      <c r="I733" s="42"/>
      <c r="J733" s="42"/>
      <c r="K733" s="42"/>
      <c r="L733" s="41"/>
      <c r="M733" s="41"/>
      <c r="N733" s="44"/>
      <c r="O733" s="41"/>
      <c r="P733" s="74"/>
      <c r="R733" s="72"/>
      <c r="S733" s="211"/>
    </row>
    <row r="734" spans="1:19" ht="7.5" customHeight="1">
      <c r="A734" s="234">
        <v>12</v>
      </c>
      <c r="B734" s="231" t="s">
        <v>635</v>
      </c>
      <c r="C734" s="38"/>
      <c r="D734" s="232" t="s">
        <v>636</v>
      </c>
      <c r="E734" s="137">
        <v>0.2514</v>
      </c>
      <c r="F734" s="41"/>
      <c r="G734" s="41"/>
      <c r="H734" s="42"/>
      <c r="I734" s="42"/>
      <c r="J734" s="42"/>
      <c r="K734" s="42">
        <v>3200.47</v>
      </c>
      <c r="L734" s="41">
        <v>981.67</v>
      </c>
      <c r="M734" s="41">
        <v>0</v>
      </c>
      <c r="N734" s="129">
        <v>110.08550705761532</v>
      </c>
      <c r="O734" s="157">
        <f>E734*O3/100/2</f>
        <v>38.183939280000004</v>
      </c>
      <c r="P734" s="125">
        <f>N734+O734</f>
        <v>148.2694463376153</v>
      </c>
      <c r="Q734" s="129"/>
      <c r="R734" s="72">
        <v>0</v>
      </c>
      <c r="S734" s="269">
        <v>148.2694463376153</v>
      </c>
    </row>
    <row r="735" spans="1:19" ht="7.5" customHeight="1">
      <c r="A735" s="115"/>
      <c r="B735" s="111"/>
      <c r="C735" s="38"/>
      <c r="D735" s="83" t="s">
        <v>637</v>
      </c>
      <c r="E735" s="139"/>
      <c r="F735" s="41"/>
      <c r="G735" s="41"/>
      <c r="H735" s="42"/>
      <c r="I735" s="42"/>
      <c r="J735" s="42"/>
      <c r="K735" s="42"/>
      <c r="L735" s="41"/>
      <c r="M735" s="41">
        <v>0</v>
      </c>
      <c r="N735" s="129">
        <v>110.08550705761532</v>
      </c>
      <c r="O735" s="157">
        <v>38.183939280000004</v>
      </c>
      <c r="P735" s="125">
        <v>148.2694463376153</v>
      </c>
      <c r="R735" s="72">
        <v>0</v>
      </c>
      <c r="S735" s="270">
        <v>148.2694463376153</v>
      </c>
    </row>
    <row r="736" spans="1:19" ht="7.5" customHeight="1">
      <c r="A736" s="115"/>
      <c r="B736" s="111"/>
      <c r="C736" s="38"/>
      <c r="D736" s="83"/>
      <c r="E736" s="139"/>
      <c r="F736" s="41"/>
      <c r="G736" s="41"/>
      <c r="H736" s="42"/>
      <c r="I736" s="42"/>
      <c r="J736" s="42"/>
      <c r="K736" s="42"/>
      <c r="L736" s="41"/>
      <c r="M736" s="41"/>
      <c r="N736" s="41">
        <v>220.18</v>
      </c>
      <c r="O736" s="41">
        <v>76.36</v>
      </c>
      <c r="P736" s="249">
        <v>296.54</v>
      </c>
      <c r="Q736" s="41"/>
      <c r="R736" s="192"/>
      <c r="S736" s="274"/>
    </row>
    <row r="737" spans="1:19" ht="7.5" customHeight="1">
      <c r="A737" s="115"/>
      <c r="B737" s="111"/>
      <c r="C737" s="38"/>
      <c r="D737" s="83"/>
      <c r="E737" s="137"/>
      <c r="F737" s="41"/>
      <c r="G737" s="41"/>
      <c r="H737" s="42"/>
      <c r="I737" s="42"/>
      <c r="J737" s="42"/>
      <c r="K737" s="42"/>
      <c r="L737" s="41"/>
      <c r="M737" s="41"/>
      <c r="N737" s="41"/>
      <c r="O737" s="41"/>
      <c r="P737" s="192"/>
      <c r="R737" s="72"/>
      <c r="S737" s="211"/>
    </row>
    <row r="738" spans="1:19" ht="7.5" customHeight="1">
      <c r="A738" s="115">
        <v>12</v>
      </c>
      <c r="B738" s="111" t="s">
        <v>638</v>
      </c>
      <c r="C738" s="38"/>
      <c r="D738" s="48" t="s">
        <v>322</v>
      </c>
      <c r="E738" s="137">
        <v>0.2514</v>
      </c>
      <c r="F738" s="41"/>
      <c r="G738" s="41"/>
      <c r="H738" s="42"/>
      <c r="I738" s="42"/>
      <c r="J738" s="42"/>
      <c r="K738" s="42">
        <v>3200.47</v>
      </c>
      <c r="L738" s="41">
        <v>981.67</v>
      </c>
      <c r="M738" s="41">
        <v>0</v>
      </c>
      <c r="N738" s="129">
        <v>110.08550705761532</v>
      </c>
      <c r="O738" s="157">
        <v>38.183939280000004</v>
      </c>
      <c r="P738" s="125">
        <v>148.2694463376153</v>
      </c>
      <c r="R738" s="72">
        <v>0</v>
      </c>
      <c r="S738" s="269">
        <v>148.2694463376153</v>
      </c>
    </row>
    <row r="739" spans="1:19" ht="7.5" customHeight="1">
      <c r="A739" s="115"/>
      <c r="B739" s="111"/>
      <c r="C739" s="38"/>
      <c r="D739" s="39" t="s">
        <v>323</v>
      </c>
      <c r="E739" s="137"/>
      <c r="F739" s="41"/>
      <c r="G739" s="41"/>
      <c r="H739" s="42"/>
      <c r="I739" s="42"/>
      <c r="J739" s="42"/>
      <c r="K739" s="42"/>
      <c r="L739" s="41"/>
      <c r="M739" s="41">
        <v>0</v>
      </c>
      <c r="N739" s="126">
        <v>110.08550705761532</v>
      </c>
      <c r="O739" s="127">
        <v>38.183939280000004</v>
      </c>
      <c r="P739" s="128">
        <v>148.2694463376153</v>
      </c>
      <c r="R739" s="72">
        <v>0</v>
      </c>
      <c r="S739" s="269">
        <v>148.2694463376153</v>
      </c>
    </row>
    <row r="740" spans="1:19" ht="7.5" customHeight="1">
      <c r="A740" s="115"/>
      <c r="B740" s="111"/>
      <c r="C740" s="38"/>
      <c r="D740" s="39"/>
      <c r="E740" s="137"/>
      <c r="F740" s="41"/>
      <c r="G740" s="41"/>
      <c r="H740" s="42"/>
      <c r="I740" s="42"/>
      <c r="J740" s="42"/>
      <c r="K740" s="42"/>
      <c r="L740" s="41"/>
      <c r="M740" s="41"/>
      <c r="N740" s="41">
        <v>220.18</v>
      </c>
      <c r="O740" s="41">
        <v>76.36</v>
      </c>
      <c r="P740" s="249">
        <v>296.54</v>
      </c>
      <c r="Q740" s="41"/>
      <c r="R740" s="192"/>
      <c r="S740" s="249"/>
    </row>
    <row r="741" spans="1:19" ht="7.5" customHeight="1">
      <c r="A741" s="115"/>
      <c r="B741" s="111"/>
      <c r="C741" s="38"/>
      <c r="D741" s="39"/>
      <c r="E741" s="137"/>
      <c r="F741" s="41"/>
      <c r="G741" s="41"/>
      <c r="H741" s="42"/>
      <c r="I741" s="42"/>
      <c r="J741" s="42"/>
      <c r="K741" s="42"/>
      <c r="L741" s="41"/>
      <c r="M741" s="41"/>
      <c r="N741" s="44"/>
      <c r="O741" s="41"/>
      <c r="P741" s="74"/>
      <c r="R741" s="72"/>
      <c r="S741" s="211"/>
    </row>
    <row r="742" spans="1:19" ht="7.5" customHeight="1">
      <c r="A742" s="115">
        <v>12</v>
      </c>
      <c r="B742" s="111" t="s">
        <v>639</v>
      </c>
      <c r="C742" s="38"/>
      <c r="D742" s="47" t="s">
        <v>320</v>
      </c>
      <c r="E742" s="137">
        <v>0.2514</v>
      </c>
      <c r="F742" s="41"/>
      <c r="G742" s="41"/>
      <c r="H742" s="42"/>
      <c r="I742" s="42"/>
      <c r="J742" s="42"/>
      <c r="K742" s="42">
        <v>3200.47</v>
      </c>
      <c r="L742" s="41">
        <v>981.67</v>
      </c>
      <c r="M742" s="41">
        <v>0</v>
      </c>
      <c r="N742" s="129">
        <v>220.17</v>
      </c>
      <c r="O742" s="157">
        <f>E742*O3/100</f>
        <v>76.36787856000001</v>
      </c>
      <c r="P742" s="125">
        <f>SUM(N742:O742)</f>
        <v>296.53787855999997</v>
      </c>
      <c r="R742" s="72">
        <v>0</v>
      </c>
      <c r="S742" s="269">
        <v>296.5388926752306</v>
      </c>
    </row>
    <row r="743" spans="1:19" ht="7.5" customHeight="1">
      <c r="A743" s="115"/>
      <c r="B743" s="111"/>
      <c r="C743" s="38"/>
      <c r="D743" s="48" t="s">
        <v>321</v>
      </c>
      <c r="E743" s="137"/>
      <c r="F743" s="41"/>
      <c r="G743" s="41"/>
      <c r="H743" s="42"/>
      <c r="I743" s="42"/>
      <c r="J743" s="42"/>
      <c r="K743" s="42"/>
      <c r="L743" s="41"/>
      <c r="M743" s="41"/>
      <c r="N743" s="44"/>
      <c r="O743" s="41"/>
      <c r="P743" s="74"/>
      <c r="R743" s="72"/>
      <c r="S743" s="211"/>
    </row>
    <row r="744" spans="1:19" ht="7.5" customHeight="1">
      <c r="A744" s="115"/>
      <c r="B744" s="111"/>
      <c r="C744" s="38"/>
      <c r="D744" s="48"/>
      <c r="E744" s="137"/>
      <c r="F744" s="41"/>
      <c r="G744" s="41"/>
      <c r="H744" s="42"/>
      <c r="I744" s="42"/>
      <c r="J744" s="42"/>
      <c r="K744" s="42"/>
      <c r="L744" s="41"/>
      <c r="M744" s="41"/>
      <c r="N744" s="44"/>
      <c r="O744" s="41"/>
      <c r="P744" s="74"/>
      <c r="R744" s="72"/>
      <c r="S744" s="211"/>
    </row>
    <row r="745" spans="1:19" ht="7.5" customHeight="1">
      <c r="A745" s="115"/>
      <c r="B745" s="111"/>
      <c r="C745" s="38"/>
      <c r="D745" s="39"/>
      <c r="E745" s="137"/>
      <c r="F745" s="41"/>
      <c r="G745" s="41"/>
      <c r="H745" s="42"/>
      <c r="I745" s="42"/>
      <c r="J745" s="42"/>
      <c r="K745" s="42"/>
      <c r="L745" s="41"/>
      <c r="M745" s="41"/>
      <c r="P745" s="74"/>
      <c r="R745" s="72"/>
      <c r="S745" s="211"/>
    </row>
    <row r="746" spans="1:19" ht="7.5" customHeight="1">
      <c r="A746" s="115">
        <v>12</v>
      </c>
      <c r="B746" s="111">
        <v>9</v>
      </c>
      <c r="C746" s="38" t="s">
        <v>640</v>
      </c>
      <c r="D746" s="47" t="s">
        <v>330</v>
      </c>
      <c r="E746" s="137">
        <v>0.1975</v>
      </c>
      <c r="F746" s="41">
        <v>177750</v>
      </c>
      <c r="G746" s="41">
        <v>140973</v>
      </c>
      <c r="H746" s="42">
        <v>62122</v>
      </c>
      <c r="I746" s="42">
        <v>1562</v>
      </c>
      <c r="J746" s="42">
        <v>42906</v>
      </c>
      <c r="K746" s="42">
        <f>SUM(K746:K747)</f>
        <v>2514.29</v>
      </c>
      <c r="L746" s="41">
        <f>SUM(L746:L747)</f>
        <v>771.2</v>
      </c>
      <c r="M746" s="41">
        <v>0</v>
      </c>
      <c r="N746" s="129">
        <f>$N$749/3</f>
        <v>57.65916383333333</v>
      </c>
      <c r="O746" s="157">
        <f>E746*O3/100/3</f>
        <v>19.998217999999998</v>
      </c>
      <c r="P746" s="125">
        <f>SUM(N746:O746)</f>
        <v>77.65738183333333</v>
      </c>
      <c r="R746" s="72">
        <v>0</v>
      </c>
      <c r="S746" s="269">
        <v>77.65738183333333</v>
      </c>
    </row>
    <row r="747" spans="1:19" ht="7.5" customHeight="1">
      <c r="A747" s="30"/>
      <c r="B747" s="30"/>
      <c r="C747" s="38" t="s">
        <v>641</v>
      </c>
      <c r="D747" s="47" t="s">
        <v>643</v>
      </c>
      <c r="E747" s="30"/>
      <c r="F747" s="41"/>
      <c r="G747" s="41"/>
      <c r="H747" s="42"/>
      <c r="I747" s="42"/>
      <c r="J747" s="42"/>
      <c r="K747" s="42"/>
      <c r="L747" s="41"/>
      <c r="M747" s="41">
        <v>0</v>
      </c>
      <c r="N747" s="126">
        <f>$N$749/3</f>
        <v>57.65916383333333</v>
      </c>
      <c r="O747" s="127">
        <v>19.998217999999998</v>
      </c>
      <c r="P747" s="128">
        <v>77.65738183333333</v>
      </c>
      <c r="R747" s="72">
        <v>0</v>
      </c>
      <c r="S747" s="270">
        <v>77.65738183333333</v>
      </c>
    </row>
    <row r="748" spans="1:19" ht="7.5" customHeight="1">
      <c r="A748" s="115"/>
      <c r="B748" s="111"/>
      <c r="C748" s="38" t="s">
        <v>642</v>
      </c>
      <c r="D748" s="48" t="s">
        <v>644</v>
      </c>
      <c r="E748" s="137"/>
      <c r="F748" s="41"/>
      <c r="G748" s="41"/>
      <c r="H748" s="42"/>
      <c r="I748" s="42"/>
      <c r="J748" s="42"/>
      <c r="K748" s="30"/>
      <c r="L748" s="30"/>
      <c r="M748" s="41">
        <v>0</v>
      </c>
      <c r="N748" s="129">
        <f>$N$749/3</f>
        <v>57.65916383333333</v>
      </c>
      <c r="O748" s="157">
        <v>19.998217999999998</v>
      </c>
      <c r="P748" s="125">
        <v>77.65738183333333</v>
      </c>
      <c r="R748" s="72">
        <v>0</v>
      </c>
      <c r="S748" s="270">
        <v>77.65738183333333</v>
      </c>
    </row>
    <row r="749" spans="1:19" ht="7.5" customHeight="1">
      <c r="A749" s="115"/>
      <c r="B749" s="111"/>
      <c r="C749" s="38"/>
      <c r="D749" s="48"/>
      <c r="E749" s="137"/>
      <c r="F749" s="41"/>
      <c r="G749" s="41"/>
      <c r="H749" s="42"/>
      <c r="I749" s="42"/>
      <c r="J749" s="42"/>
      <c r="K749" s="30"/>
      <c r="L749" s="30"/>
      <c r="M749" s="41"/>
      <c r="N749" s="44">
        <f>$N$3*E746/100</f>
        <v>172.97749149999999</v>
      </c>
      <c r="O749" s="41">
        <v>60</v>
      </c>
      <c r="P749" s="74">
        <f>SUM(N749:O749)</f>
        <v>232.97749149999999</v>
      </c>
      <c r="Q749" s="41"/>
      <c r="R749" s="192"/>
      <c r="S749" s="230"/>
    </row>
    <row r="750" spans="1:19" ht="7.5" customHeight="1">
      <c r="A750" s="115"/>
      <c r="B750" s="111"/>
      <c r="C750" s="38"/>
      <c r="D750" s="30"/>
      <c r="E750" s="137"/>
      <c r="F750" s="41"/>
      <c r="G750" s="41"/>
      <c r="H750" s="42"/>
      <c r="I750" s="42"/>
      <c r="J750" s="42"/>
      <c r="K750" s="42"/>
      <c r="L750" s="41"/>
      <c r="M750" s="30"/>
      <c r="N750" s="41"/>
      <c r="O750" s="41"/>
      <c r="P750" s="192"/>
      <c r="Q750" s="41"/>
      <c r="R750" s="192"/>
      <c r="S750" s="230"/>
    </row>
    <row r="751" spans="1:19" ht="7.5" customHeight="1">
      <c r="A751" s="234">
        <v>12</v>
      </c>
      <c r="B751" s="231">
        <v>10</v>
      </c>
      <c r="C751" s="38" t="s">
        <v>645</v>
      </c>
      <c r="D751" s="39" t="s">
        <v>331</v>
      </c>
      <c r="E751" s="137">
        <v>0.1975</v>
      </c>
      <c r="F751" s="41">
        <v>177750</v>
      </c>
      <c r="G751" s="41">
        <v>140973</v>
      </c>
      <c r="H751" s="42">
        <v>62122</v>
      </c>
      <c r="I751" s="42">
        <v>1562</v>
      </c>
      <c r="J751" s="42">
        <v>42906</v>
      </c>
      <c r="K751" s="42">
        <v>2514.29</v>
      </c>
      <c r="L751" s="42">
        <v>771.2</v>
      </c>
      <c r="M751" s="41">
        <v>0</v>
      </c>
      <c r="N751" s="129">
        <f>$N$3*E751/100</f>
        <v>172.97749149999999</v>
      </c>
      <c r="O751" s="157">
        <f>$O$3*E751/100</f>
        <v>59.994654</v>
      </c>
      <c r="P751" s="125">
        <f>SUM(N751:O751)</f>
        <v>232.97214549999998</v>
      </c>
      <c r="R751" s="72">
        <f>L751</f>
        <v>771.2</v>
      </c>
      <c r="S751" s="288">
        <f>P751-R751</f>
        <v>-538.2278545</v>
      </c>
    </row>
    <row r="752" spans="1:19" ht="7.5" customHeight="1">
      <c r="A752" s="30"/>
      <c r="B752" s="30"/>
      <c r="C752" s="38" t="s">
        <v>646</v>
      </c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262"/>
      <c r="R752" s="189"/>
      <c r="S752" s="204"/>
    </row>
    <row r="753" spans="1:19" ht="7.5" customHeight="1">
      <c r="A753" s="115"/>
      <c r="B753" s="111"/>
      <c r="C753" s="38"/>
      <c r="D753" s="62"/>
      <c r="E753" s="137"/>
      <c r="F753" s="41"/>
      <c r="G753" s="41"/>
      <c r="H753" s="42"/>
      <c r="I753" s="42"/>
      <c r="J753" s="42"/>
      <c r="K753" s="42"/>
      <c r="L753" s="30"/>
      <c r="M753" s="42"/>
      <c r="N753" s="44"/>
      <c r="O753" s="41"/>
      <c r="P753" s="74"/>
      <c r="R753" s="72"/>
      <c r="S753" s="211"/>
    </row>
    <row r="754" spans="1:19" ht="7.5" customHeight="1">
      <c r="A754" s="115">
        <v>12</v>
      </c>
      <c r="B754" s="111">
        <v>11</v>
      </c>
      <c r="C754" s="38" t="s">
        <v>647</v>
      </c>
      <c r="D754" s="39" t="s">
        <v>332</v>
      </c>
      <c r="E754" s="137">
        <v>0.3214</v>
      </c>
      <c r="F754" s="41">
        <v>289260</v>
      </c>
      <c r="G754" s="41">
        <v>229410</v>
      </c>
      <c r="H754" s="42">
        <v>101094</v>
      </c>
      <c r="I754" s="42">
        <v>2542</v>
      </c>
      <c r="J754" s="42">
        <v>69823</v>
      </c>
      <c r="K754" s="42">
        <v>4091.61</v>
      </c>
      <c r="L754" s="41">
        <v>1255.01</v>
      </c>
      <c r="M754" s="41">
        <v>0</v>
      </c>
      <c r="N754" s="129">
        <f>$N$3*E754/100</f>
        <v>281.49349756</v>
      </c>
      <c r="O754" s="157">
        <f>$O$3*E754/100</f>
        <v>97.63180656</v>
      </c>
      <c r="P754" s="125">
        <f>SUM(N754:O754)</f>
        <v>379.12530412</v>
      </c>
      <c r="R754" s="72">
        <v>0</v>
      </c>
      <c r="S754" s="269">
        <v>379.12530412</v>
      </c>
    </row>
    <row r="755" spans="1:19" ht="7.5" customHeight="1">
      <c r="A755" s="115"/>
      <c r="B755" s="111"/>
      <c r="C755" s="38" t="s">
        <v>648</v>
      </c>
      <c r="D755" s="39"/>
      <c r="E755" s="137"/>
      <c r="F755" s="41"/>
      <c r="G755" s="41"/>
      <c r="H755" s="42"/>
      <c r="I755" s="42"/>
      <c r="J755" s="42"/>
      <c r="K755" s="42"/>
      <c r="L755" s="41"/>
      <c r="M755" s="41"/>
      <c r="N755" s="53"/>
      <c r="O755" s="53"/>
      <c r="P755" s="71"/>
      <c r="R755" s="72"/>
      <c r="S755" s="211"/>
    </row>
    <row r="756" spans="1:19" ht="7.5" customHeight="1">
      <c r="A756" s="115"/>
      <c r="B756" s="111"/>
      <c r="C756" s="38"/>
      <c r="D756" s="39"/>
      <c r="E756" s="137"/>
      <c r="F756" s="41"/>
      <c r="G756" s="41"/>
      <c r="H756" s="42"/>
      <c r="I756" s="42"/>
      <c r="J756" s="42"/>
      <c r="K756" s="42"/>
      <c r="L756" s="41"/>
      <c r="M756" s="41"/>
      <c r="N756" s="53"/>
      <c r="O756" s="53"/>
      <c r="P756" s="71"/>
      <c r="R756" s="72"/>
      <c r="S756" s="211"/>
    </row>
    <row r="757" spans="1:19" ht="7.5" customHeight="1">
      <c r="A757" s="115">
        <v>12</v>
      </c>
      <c r="B757" s="111">
        <v>12</v>
      </c>
      <c r="C757" s="38" t="s">
        <v>649</v>
      </c>
      <c r="D757" s="39" t="s">
        <v>746</v>
      </c>
      <c r="E757" s="137">
        <v>0.1975</v>
      </c>
      <c r="F757" s="41">
        <v>177750</v>
      </c>
      <c r="G757" s="41">
        <v>140972</v>
      </c>
      <c r="H757" s="42">
        <v>62122</v>
      </c>
      <c r="I757" s="42">
        <v>1562</v>
      </c>
      <c r="J757" s="42">
        <v>42906</v>
      </c>
      <c r="K757" s="42">
        <v>2514.29</v>
      </c>
      <c r="L757" s="41">
        <v>771.2</v>
      </c>
      <c r="M757" s="41">
        <v>0</v>
      </c>
      <c r="N757" s="129">
        <f>($N$3*E757/100)/2</f>
        <v>86.48874574999999</v>
      </c>
      <c r="O757" s="157">
        <f>($O$3*E757/100)/2</f>
        <v>29.997327</v>
      </c>
      <c r="P757" s="125">
        <f>SUM(N757:O757)</f>
        <v>116.48607274999999</v>
      </c>
      <c r="R757" s="72">
        <v>0</v>
      </c>
      <c r="S757" s="269">
        <v>116.48607274999999</v>
      </c>
    </row>
    <row r="758" spans="1:19" ht="7.5" customHeight="1">
      <c r="A758" s="115"/>
      <c r="B758" s="111"/>
      <c r="C758" s="38" t="s">
        <v>650</v>
      </c>
      <c r="D758" s="39" t="s">
        <v>747</v>
      </c>
      <c r="E758" s="137"/>
      <c r="F758" s="41"/>
      <c r="G758" s="41"/>
      <c r="H758" s="42"/>
      <c r="I758" s="42"/>
      <c r="J758" s="42"/>
      <c r="K758" s="42"/>
      <c r="L758" s="41"/>
      <c r="M758" s="41"/>
      <c r="N758" s="129">
        <v>86.48874574999999</v>
      </c>
      <c r="O758" s="157">
        <v>29.997327</v>
      </c>
      <c r="P758" s="125">
        <v>116.48</v>
      </c>
      <c r="R758" s="72">
        <v>0</v>
      </c>
      <c r="S758" s="269">
        <v>116.48</v>
      </c>
    </row>
    <row r="759" spans="1:19" ht="7.5" customHeight="1">
      <c r="A759" s="115"/>
      <c r="B759" s="111"/>
      <c r="C759" s="38" t="s">
        <v>651</v>
      </c>
      <c r="D759" s="39"/>
      <c r="E759" s="137"/>
      <c r="F759" s="41"/>
      <c r="G759" s="41"/>
      <c r="H759" s="42"/>
      <c r="I759" s="42"/>
      <c r="J759" s="42"/>
      <c r="K759" s="42"/>
      <c r="L759" s="41"/>
      <c r="M759" s="41"/>
      <c r="N759" s="44"/>
      <c r="O759" s="41"/>
      <c r="P759" s="74"/>
      <c r="R759" s="72"/>
      <c r="S759" s="211"/>
    </row>
    <row r="760" spans="1:19" ht="7.5" customHeight="1">
      <c r="A760" s="115"/>
      <c r="B760" s="111"/>
      <c r="C760" s="38" t="s">
        <v>652</v>
      </c>
      <c r="D760" s="39"/>
      <c r="E760" s="137"/>
      <c r="F760" s="41"/>
      <c r="G760" s="41"/>
      <c r="H760" s="42"/>
      <c r="I760" s="42"/>
      <c r="J760" s="42"/>
      <c r="K760" s="42"/>
      <c r="L760" s="41"/>
      <c r="M760" s="41"/>
      <c r="N760" s="44"/>
      <c r="O760" s="41"/>
      <c r="P760" s="74"/>
      <c r="R760" s="72"/>
      <c r="S760" s="211"/>
    </row>
    <row r="761" spans="1:19" ht="7.5" customHeight="1">
      <c r="A761" s="115"/>
      <c r="B761" s="111"/>
      <c r="C761" s="38" t="s">
        <v>653</v>
      </c>
      <c r="D761" s="39"/>
      <c r="E761" s="137"/>
      <c r="F761" s="41"/>
      <c r="G761" s="41"/>
      <c r="H761" s="42"/>
      <c r="I761" s="42"/>
      <c r="J761" s="42"/>
      <c r="K761" s="42"/>
      <c r="L761" s="41"/>
      <c r="M761" s="41"/>
      <c r="N761" s="44"/>
      <c r="O761" s="41"/>
      <c r="P761" s="74"/>
      <c r="R761" s="72"/>
      <c r="S761" s="211"/>
    </row>
    <row r="762" spans="1:19" ht="7.5" customHeight="1">
      <c r="A762" s="115"/>
      <c r="B762" s="111"/>
      <c r="C762" s="38"/>
      <c r="D762" s="39"/>
      <c r="E762" s="137"/>
      <c r="F762" s="41"/>
      <c r="G762" s="41"/>
      <c r="H762" s="42"/>
      <c r="I762" s="42"/>
      <c r="J762" s="42"/>
      <c r="K762" s="42"/>
      <c r="L762" s="41"/>
      <c r="M762" s="41"/>
      <c r="N762" s="44"/>
      <c r="O762" s="41"/>
      <c r="P762" s="74"/>
      <c r="R762" s="72"/>
      <c r="S762" s="211"/>
    </row>
    <row r="763" spans="1:19" ht="7.5" customHeight="1">
      <c r="A763" s="115">
        <v>12</v>
      </c>
      <c r="B763" s="111">
        <v>13</v>
      </c>
      <c r="C763" s="38" t="s">
        <v>654</v>
      </c>
      <c r="D763" s="48" t="s">
        <v>333</v>
      </c>
      <c r="E763" s="137">
        <v>0.5848</v>
      </c>
      <c r="F763" s="41">
        <v>526320</v>
      </c>
      <c r="G763" s="41">
        <v>417422</v>
      </c>
      <c r="H763" s="42">
        <v>183944</v>
      </c>
      <c r="I763" s="42">
        <v>4626</v>
      </c>
      <c r="J763" s="42">
        <v>127046</v>
      </c>
      <c r="K763" s="42">
        <v>7444.85</v>
      </c>
      <c r="L763" s="41">
        <v>2283.53</v>
      </c>
      <c r="M763" s="41">
        <v>0</v>
      </c>
      <c r="N763" s="129">
        <f>$N$3*E763/100</f>
        <v>512.1885419199999</v>
      </c>
      <c r="O763" s="157">
        <f>$O$3*E763/100</f>
        <v>177.64492991999998</v>
      </c>
      <c r="P763" s="125">
        <f>SUM(N763:O763)</f>
        <v>689.8334718399999</v>
      </c>
      <c r="R763" s="72">
        <v>0</v>
      </c>
      <c r="S763" s="269">
        <v>689.8334718399999</v>
      </c>
    </row>
    <row r="764" spans="1:19" ht="7.5" customHeight="1">
      <c r="A764" s="115"/>
      <c r="B764" s="111"/>
      <c r="C764" s="38" t="s">
        <v>655</v>
      </c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262"/>
      <c r="R764" s="189"/>
      <c r="S764" s="204"/>
    </row>
    <row r="765" spans="1:19" ht="7.5" customHeight="1">
      <c r="A765" s="115"/>
      <c r="B765" s="111"/>
      <c r="C765" s="38"/>
      <c r="D765" s="62"/>
      <c r="E765" s="137"/>
      <c r="F765" s="41"/>
      <c r="G765" s="41"/>
      <c r="H765" s="42"/>
      <c r="I765" s="42"/>
      <c r="J765" s="42"/>
      <c r="K765" s="30"/>
      <c r="L765" s="30"/>
      <c r="M765" s="41"/>
      <c r="N765" s="44"/>
      <c r="O765" s="41"/>
      <c r="P765" s="74"/>
      <c r="R765" s="72"/>
      <c r="S765" s="211"/>
    </row>
    <row r="766" spans="1:19" ht="7.5" customHeight="1">
      <c r="A766" s="184">
        <v>12</v>
      </c>
      <c r="B766" s="185">
        <v>14</v>
      </c>
      <c r="C766" s="38" t="s">
        <v>656</v>
      </c>
      <c r="D766" s="39"/>
      <c r="E766" s="135">
        <v>0.5848</v>
      </c>
      <c r="F766" s="41">
        <v>526320</v>
      </c>
      <c r="G766" s="41">
        <v>417422</v>
      </c>
      <c r="H766" s="42">
        <v>91972</v>
      </c>
      <c r="I766" s="42">
        <v>2313</v>
      </c>
      <c r="J766" s="42">
        <v>63523</v>
      </c>
      <c r="K766" s="42"/>
      <c r="L766" s="41"/>
      <c r="M766" s="41"/>
      <c r="N766" s="44"/>
      <c r="O766" s="41"/>
      <c r="P766" s="74"/>
      <c r="R766" s="72"/>
      <c r="S766" s="211"/>
    </row>
    <row r="767" spans="1:19" ht="7.5" customHeight="1">
      <c r="A767" s="115"/>
      <c r="B767" s="111"/>
      <c r="C767" s="38" t="s">
        <v>657</v>
      </c>
      <c r="D767" s="39"/>
      <c r="E767" s="30"/>
      <c r="F767" s="30"/>
      <c r="G767" s="30"/>
      <c r="H767" s="42"/>
      <c r="I767" s="42"/>
      <c r="J767" s="42"/>
      <c r="K767" s="42"/>
      <c r="L767" s="41"/>
      <c r="M767" s="41"/>
      <c r="N767" s="30"/>
      <c r="O767" s="30"/>
      <c r="P767" s="189"/>
      <c r="R767" s="72"/>
      <c r="S767" s="211"/>
    </row>
    <row r="768" spans="1:19" ht="7.5" customHeight="1">
      <c r="A768" s="115"/>
      <c r="B768" s="111"/>
      <c r="C768" s="38"/>
      <c r="D768" s="39"/>
      <c r="E768" s="137"/>
      <c r="F768" s="41"/>
      <c r="G768" s="41"/>
      <c r="H768" s="30"/>
      <c r="I768" s="30"/>
      <c r="J768" s="30"/>
      <c r="K768" s="42"/>
      <c r="L768" s="41"/>
      <c r="M768" s="41"/>
      <c r="N768" s="44"/>
      <c r="O768" s="41"/>
      <c r="P768" s="74"/>
      <c r="R768" s="72"/>
      <c r="S768" s="211"/>
    </row>
    <row r="769" spans="1:19" ht="7.5" customHeight="1">
      <c r="A769" s="115">
        <v>12</v>
      </c>
      <c r="B769" s="111" t="s">
        <v>658</v>
      </c>
      <c r="C769" s="38"/>
      <c r="D769" s="48" t="s">
        <v>334</v>
      </c>
      <c r="E769" s="137">
        <v>0.2924</v>
      </c>
      <c r="F769" s="41"/>
      <c r="G769" s="41"/>
      <c r="H769" s="42"/>
      <c r="I769" s="42"/>
      <c r="J769" s="42"/>
      <c r="K769" s="42">
        <v>3722.42</v>
      </c>
      <c r="L769" s="41">
        <v>1141.77</v>
      </c>
      <c r="M769" s="41">
        <v>0</v>
      </c>
      <c r="N769" s="129">
        <f>E769*N3/100</f>
        <v>256.09427095999996</v>
      </c>
      <c r="O769" s="129">
        <f>E769*O3/100</f>
        <v>88.82246495999999</v>
      </c>
      <c r="P769" s="125">
        <f>SUM(N769:O769)</f>
        <v>344.91673591999995</v>
      </c>
      <c r="R769" s="72">
        <v>0</v>
      </c>
      <c r="S769" s="269">
        <v>344.91673591999995</v>
      </c>
    </row>
    <row r="770" spans="1:19" ht="7.5" customHeight="1">
      <c r="A770" s="115"/>
      <c r="B770" s="111"/>
      <c r="C770" s="38"/>
      <c r="D770" s="48"/>
      <c r="E770" s="137"/>
      <c r="F770" s="41"/>
      <c r="G770" s="41"/>
      <c r="H770" s="42"/>
      <c r="I770" s="42"/>
      <c r="J770" s="42"/>
      <c r="K770" s="42"/>
      <c r="L770" s="41"/>
      <c r="M770" s="41"/>
      <c r="N770" s="46"/>
      <c r="O770" s="58"/>
      <c r="P770" s="72"/>
      <c r="R770" s="72"/>
      <c r="S770" s="211"/>
    </row>
    <row r="771" spans="1:19" ht="7.5" customHeight="1">
      <c r="A771" s="115"/>
      <c r="B771" s="111"/>
      <c r="C771" s="38"/>
      <c r="D771" s="43"/>
      <c r="E771" s="137"/>
      <c r="F771" s="41"/>
      <c r="G771" s="41"/>
      <c r="H771" s="42">
        <v>91972</v>
      </c>
      <c r="I771" s="42">
        <v>2313</v>
      </c>
      <c r="J771" s="42">
        <v>63523</v>
      </c>
      <c r="K771" s="42"/>
      <c r="L771" s="41"/>
      <c r="M771" s="41"/>
      <c r="N771" s="46"/>
      <c r="O771" s="58"/>
      <c r="P771" s="72"/>
      <c r="R771" s="72"/>
      <c r="S771" s="211"/>
    </row>
    <row r="772" spans="1:19" ht="7.5" customHeight="1">
      <c r="A772" s="115">
        <v>12</v>
      </c>
      <c r="B772" s="111" t="s">
        <v>659</v>
      </c>
      <c r="C772" s="38"/>
      <c r="D772" s="47" t="s">
        <v>335</v>
      </c>
      <c r="E772" s="137">
        <v>0.2924</v>
      </c>
      <c r="F772" s="41"/>
      <c r="G772" s="41"/>
      <c r="H772" s="42"/>
      <c r="I772" s="42"/>
      <c r="J772" s="42"/>
      <c r="K772" s="42">
        <v>3722.42</v>
      </c>
      <c r="L772" s="41">
        <v>1141.77</v>
      </c>
      <c r="M772" s="41">
        <v>0</v>
      </c>
      <c r="N772" s="129">
        <f>E772*N3/100</f>
        <v>256.09427095999996</v>
      </c>
      <c r="O772" s="129">
        <v>88.82246495999999</v>
      </c>
      <c r="P772" s="125">
        <v>344.91673592</v>
      </c>
      <c r="R772" s="72">
        <v>0</v>
      </c>
      <c r="S772" s="269">
        <v>344.91673591999995</v>
      </c>
    </row>
    <row r="773" spans="1:19" ht="7.5" customHeight="1">
      <c r="A773" s="115"/>
      <c r="B773" s="111"/>
      <c r="C773" s="38"/>
      <c r="D773" s="48" t="s">
        <v>336</v>
      </c>
      <c r="E773" s="137"/>
      <c r="F773" s="41"/>
      <c r="G773" s="41"/>
      <c r="H773" s="42"/>
      <c r="I773" s="42"/>
      <c r="J773" s="42"/>
      <c r="K773" s="42">
        <f>SUM(K769:K772)</f>
        <v>7444.84</v>
      </c>
      <c r="L773" s="41">
        <f>SUM(L769:L772)</f>
        <v>2283.54</v>
      </c>
      <c r="M773" s="41"/>
      <c r="N773" s="44"/>
      <c r="O773" s="41"/>
      <c r="P773" s="74"/>
      <c r="R773" s="72"/>
      <c r="S773" s="211"/>
    </row>
    <row r="774" spans="1:19" ht="7.5" customHeight="1">
      <c r="A774" s="115"/>
      <c r="B774" s="111"/>
      <c r="C774" s="38"/>
      <c r="D774" s="48"/>
      <c r="E774" s="137"/>
      <c r="F774" s="41"/>
      <c r="G774" s="41"/>
      <c r="H774" s="42"/>
      <c r="I774" s="42"/>
      <c r="J774" s="42"/>
      <c r="K774" s="42"/>
      <c r="L774" s="41"/>
      <c r="M774" s="41"/>
      <c r="N774" s="44"/>
      <c r="O774" s="41"/>
      <c r="P774" s="74"/>
      <c r="R774" s="72"/>
      <c r="S774" s="211"/>
    </row>
    <row r="775" spans="1:19" ht="7.5" customHeight="1">
      <c r="A775" s="113">
        <v>12</v>
      </c>
      <c r="B775" s="112">
        <v>15</v>
      </c>
      <c r="C775" s="38" t="s">
        <v>660</v>
      </c>
      <c r="D775" s="39"/>
      <c r="E775" s="145">
        <v>1.6217</v>
      </c>
      <c r="F775" s="41">
        <v>1459530</v>
      </c>
      <c r="G775" s="41">
        <v>1157547</v>
      </c>
      <c r="H775" s="42">
        <v>510093</v>
      </c>
      <c r="I775" s="42">
        <v>12828</v>
      </c>
      <c r="J775" s="42">
        <v>352311</v>
      </c>
      <c r="K775" s="42"/>
      <c r="L775" s="41"/>
      <c r="M775" s="41"/>
      <c r="N775" s="44"/>
      <c r="O775" s="41"/>
      <c r="P775" s="74"/>
      <c r="R775" s="72"/>
      <c r="S775" s="211"/>
    </row>
    <row r="776" spans="1:19" ht="7.5" customHeight="1">
      <c r="A776" s="115"/>
      <c r="B776" s="111"/>
      <c r="C776" s="38" t="s">
        <v>661</v>
      </c>
      <c r="D776" s="39"/>
      <c r="E776" s="137"/>
      <c r="F776" s="41"/>
      <c r="G776" s="41"/>
      <c r="H776" s="42"/>
      <c r="I776" s="42"/>
      <c r="J776" s="42"/>
      <c r="K776" s="42"/>
      <c r="L776" s="41"/>
      <c r="M776" s="41"/>
      <c r="N776" s="44"/>
      <c r="O776" s="41"/>
      <c r="P776" s="74"/>
      <c r="R776" s="72"/>
      <c r="S776" s="211"/>
    </row>
    <row r="777" spans="1:19" ht="7.5" customHeight="1">
      <c r="A777" s="115"/>
      <c r="B777" s="111"/>
      <c r="C777" s="38" t="s">
        <v>662</v>
      </c>
      <c r="D777" s="39"/>
      <c r="E777" s="145"/>
      <c r="F777" s="41"/>
      <c r="G777" s="41"/>
      <c r="H777" s="42"/>
      <c r="I777" s="42"/>
      <c r="J777" s="42"/>
      <c r="K777" s="42"/>
      <c r="L777" s="41"/>
      <c r="M777" s="41"/>
      <c r="N777" s="44"/>
      <c r="O777" s="41"/>
      <c r="P777" s="74"/>
      <c r="R777" s="72"/>
      <c r="S777" s="211"/>
    </row>
    <row r="778" spans="1:19" ht="7.5" customHeight="1">
      <c r="A778" s="115"/>
      <c r="B778" s="111"/>
      <c r="C778" s="38"/>
      <c r="D778" s="39"/>
      <c r="E778" s="145"/>
      <c r="F778" s="41"/>
      <c r="G778" s="41"/>
      <c r="H778" s="42"/>
      <c r="I778" s="42"/>
      <c r="J778" s="42"/>
      <c r="K778" s="42"/>
      <c r="L778" s="41"/>
      <c r="M778" s="41"/>
      <c r="N778" s="44"/>
      <c r="O778" s="41"/>
      <c r="P778" s="74"/>
      <c r="R778" s="72"/>
      <c r="S778" s="211"/>
    </row>
    <row r="779" spans="1:19" ht="7.5" customHeight="1">
      <c r="A779" s="234">
        <v>12</v>
      </c>
      <c r="B779" s="231" t="s">
        <v>663</v>
      </c>
      <c r="C779" s="39"/>
      <c r="D779" s="47" t="s">
        <v>337</v>
      </c>
      <c r="E779" s="137">
        <v>0.2692</v>
      </c>
      <c r="F779" s="41"/>
      <c r="G779" s="41"/>
      <c r="H779" s="42"/>
      <c r="I779" s="42"/>
      <c r="J779" s="42"/>
      <c r="K779" s="42">
        <v>3427.07</v>
      </c>
      <c r="L779" s="41">
        <v>1051.18</v>
      </c>
      <c r="M779" s="41">
        <v>0</v>
      </c>
      <c r="N779" s="129">
        <v>235.77</v>
      </c>
      <c r="O779" s="157">
        <f>E782*O3/100</f>
        <v>81.77499168</v>
      </c>
      <c r="P779" s="125">
        <f>SUM(N779:O779)</f>
        <v>317.54499168</v>
      </c>
      <c r="R779" s="46">
        <v>0</v>
      </c>
      <c r="S779" s="129">
        <v>317.54499168</v>
      </c>
    </row>
    <row r="780" spans="1:19" ht="7.5" customHeight="1">
      <c r="A780" s="115"/>
      <c r="B780" s="111"/>
      <c r="C780" s="39"/>
      <c r="D780" s="47" t="s">
        <v>338</v>
      </c>
      <c r="E780" s="137"/>
      <c r="F780" s="41"/>
      <c r="G780" s="41"/>
      <c r="H780" s="42"/>
      <c r="I780" s="42"/>
      <c r="J780" s="42"/>
      <c r="K780" s="42"/>
      <c r="L780" s="41" t="s">
        <v>107</v>
      </c>
      <c r="M780" s="41"/>
      <c r="N780" s="44"/>
      <c r="O780" s="41"/>
      <c r="P780" s="74"/>
      <c r="R780" s="72"/>
      <c r="S780" s="211"/>
    </row>
    <row r="781" spans="1:19" ht="7.5" customHeight="1">
      <c r="A781" s="115"/>
      <c r="B781" s="111"/>
      <c r="C781" s="39"/>
      <c r="D781" s="47"/>
      <c r="E781" s="137"/>
      <c r="F781" s="41"/>
      <c r="G781" s="41"/>
      <c r="H781" s="42"/>
      <c r="I781" s="42"/>
      <c r="J781" s="42"/>
      <c r="K781" s="42"/>
      <c r="L781" s="41"/>
      <c r="M781" s="41"/>
      <c r="N781" s="44"/>
      <c r="O781" s="41"/>
      <c r="P781" s="74"/>
      <c r="R781" s="72"/>
      <c r="S781" s="211"/>
    </row>
    <row r="782" spans="1:19" ht="7.5" customHeight="1">
      <c r="A782" s="115">
        <v>12</v>
      </c>
      <c r="B782" s="111" t="s">
        <v>664</v>
      </c>
      <c r="C782" s="39"/>
      <c r="D782" s="47" t="s">
        <v>339</v>
      </c>
      <c r="E782" s="137">
        <v>0.2692</v>
      </c>
      <c r="F782" s="41"/>
      <c r="G782" s="41"/>
      <c r="H782" s="42"/>
      <c r="I782" s="42"/>
      <c r="J782" s="42"/>
      <c r="K782" s="42">
        <v>3427.07</v>
      </c>
      <c r="L782" s="41">
        <v>1051.18</v>
      </c>
      <c r="M782" s="29">
        <v>0</v>
      </c>
      <c r="N782" s="129">
        <v>235.77</v>
      </c>
      <c r="O782" s="157">
        <v>81.77499168</v>
      </c>
      <c r="P782" s="125">
        <v>317.54499168</v>
      </c>
      <c r="R782" s="72">
        <v>0</v>
      </c>
      <c r="S782" s="269">
        <v>317.54499168</v>
      </c>
    </row>
    <row r="783" spans="1:19" ht="7.5" customHeight="1">
      <c r="A783" s="115"/>
      <c r="B783" s="111"/>
      <c r="C783" s="39"/>
      <c r="D783" s="47" t="s">
        <v>715</v>
      </c>
      <c r="E783" s="137"/>
      <c r="F783" s="41"/>
      <c r="G783" s="41"/>
      <c r="H783" s="42"/>
      <c r="I783" s="42"/>
      <c r="J783" s="42"/>
      <c r="K783" s="42"/>
      <c r="L783" s="44"/>
      <c r="M783" s="44"/>
      <c r="N783" s="41"/>
      <c r="O783" s="46"/>
      <c r="P783" s="74"/>
      <c r="R783" s="72"/>
      <c r="S783" s="211"/>
    </row>
    <row r="784" spans="1:19" ht="7.5" customHeight="1">
      <c r="A784" s="115"/>
      <c r="B784" s="111"/>
      <c r="C784" s="39"/>
      <c r="D784" s="47"/>
      <c r="E784" s="137"/>
      <c r="F784" s="41"/>
      <c r="G784" s="41"/>
      <c r="H784" s="42"/>
      <c r="I784" s="42"/>
      <c r="J784" s="42"/>
      <c r="K784" s="42"/>
      <c r="L784" s="44"/>
      <c r="M784" s="44"/>
      <c r="N784" s="41"/>
      <c r="O784" s="46"/>
      <c r="P784" s="74"/>
      <c r="R784" s="72"/>
      <c r="S784" s="211"/>
    </row>
    <row r="785" spans="1:19" ht="7.5" customHeight="1">
      <c r="A785" s="115">
        <v>12</v>
      </c>
      <c r="B785" s="111" t="s">
        <v>665</v>
      </c>
      <c r="C785" s="39"/>
      <c r="D785" s="47" t="s">
        <v>340</v>
      </c>
      <c r="E785" s="137">
        <v>0.2692</v>
      </c>
      <c r="F785" s="58"/>
      <c r="G785" s="58"/>
      <c r="H785" s="57"/>
      <c r="I785" s="57"/>
      <c r="J785" s="57"/>
      <c r="K785" s="42">
        <v>3427.07</v>
      </c>
      <c r="L785" s="41">
        <v>1051.18</v>
      </c>
      <c r="M785" s="41">
        <v>0</v>
      </c>
      <c r="N785" s="129">
        <v>235.77</v>
      </c>
      <c r="O785" s="157">
        <v>81.77499168</v>
      </c>
      <c r="P785" s="125">
        <v>317.54499168</v>
      </c>
      <c r="R785" s="72">
        <v>0</v>
      </c>
      <c r="S785" s="269">
        <v>317.54499168</v>
      </c>
    </row>
    <row r="786" spans="1:19" ht="7.5" customHeight="1">
      <c r="A786" s="43"/>
      <c r="B786" s="43"/>
      <c r="C786" s="30"/>
      <c r="D786" s="43"/>
      <c r="E786" s="137"/>
      <c r="F786" s="58"/>
      <c r="G786" s="58"/>
      <c r="H786" s="57"/>
      <c r="I786" s="57"/>
      <c r="J786" s="57"/>
      <c r="P786" s="74"/>
      <c r="R786" s="72"/>
      <c r="S786" s="211"/>
    </row>
    <row r="787" spans="1:19" ht="7.5" customHeight="1">
      <c r="A787" s="115">
        <v>12</v>
      </c>
      <c r="B787" s="111" t="s">
        <v>666</v>
      </c>
      <c r="C787" s="39"/>
      <c r="D787" s="39" t="s">
        <v>341</v>
      </c>
      <c r="E787" s="137">
        <v>0.2757</v>
      </c>
      <c r="F787" s="41"/>
      <c r="G787" s="41"/>
      <c r="H787" s="42"/>
      <c r="I787" s="42"/>
      <c r="J787" s="42"/>
      <c r="K787" s="42">
        <v>1754.91</v>
      </c>
      <c r="L787" s="41">
        <v>538.28</v>
      </c>
      <c r="M787" s="41">
        <v>0</v>
      </c>
      <c r="N787" s="129">
        <v>120.73</v>
      </c>
      <c r="O787" s="157">
        <f>E787*O3/100/2</f>
        <v>41.87474964</v>
      </c>
      <c r="P787" s="125">
        <f>SUM(N787:O787)</f>
        <v>162.60474964</v>
      </c>
      <c r="R787" s="72">
        <v>0</v>
      </c>
      <c r="S787" s="269">
        <v>162.60474964</v>
      </c>
    </row>
    <row r="788" spans="1:19" ht="7.5" customHeight="1">
      <c r="A788" s="115"/>
      <c r="B788" s="111"/>
      <c r="C788" s="39"/>
      <c r="D788" s="39" t="s">
        <v>342</v>
      </c>
      <c r="E788" s="137"/>
      <c r="F788" s="41"/>
      <c r="G788" s="41"/>
      <c r="H788" s="42"/>
      <c r="I788" s="42"/>
      <c r="J788" s="42"/>
      <c r="K788" s="42">
        <v>1754.91</v>
      </c>
      <c r="L788" s="41">
        <v>538.28</v>
      </c>
      <c r="M788" s="41">
        <v>0</v>
      </c>
      <c r="N788" s="126">
        <v>120.73</v>
      </c>
      <c r="O788" s="127">
        <v>41.87474964</v>
      </c>
      <c r="P788" s="128">
        <v>162.60474964</v>
      </c>
      <c r="R788" s="72">
        <v>0</v>
      </c>
      <c r="S788" s="270">
        <v>162.60474964</v>
      </c>
    </row>
    <row r="789" spans="1:19" ht="7.5" customHeight="1">
      <c r="A789" s="115"/>
      <c r="B789" s="111"/>
      <c r="C789" s="39"/>
      <c r="D789" s="39"/>
      <c r="E789" s="137"/>
      <c r="F789" s="41"/>
      <c r="G789" s="41"/>
      <c r="H789" s="42"/>
      <c r="I789" s="42"/>
      <c r="J789" s="42"/>
      <c r="K789" s="42"/>
      <c r="L789" s="41"/>
      <c r="M789" s="41"/>
      <c r="N789" s="41">
        <v>241.46</v>
      </c>
      <c r="O789" s="41">
        <v>83.74</v>
      </c>
      <c r="P789" s="249">
        <v>325.2</v>
      </c>
      <c r="Q789" s="41"/>
      <c r="R789" s="192"/>
      <c r="S789" s="274"/>
    </row>
    <row r="790" spans="4:19" ht="7.5" customHeight="1">
      <c r="D790" s="62"/>
      <c r="E790" s="44"/>
      <c r="P790" s="74"/>
      <c r="R790" s="72"/>
      <c r="S790" s="211"/>
    </row>
    <row r="791" spans="1:19" ht="7.5" customHeight="1">
      <c r="A791" s="115">
        <v>12</v>
      </c>
      <c r="B791" s="111" t="s">
        <v>667</v>
      </c>
      <c r="C791" s="38"/>
      <c r="D791" s="48" t="s">
        <v>343</v>
      </c>
      <c r="E791" s="137">
        <v>0.2692</v>
      </c>
      <c r="F791" s="41"/>
      <c r="G791" s="41"/>
      <c r="H791" s="42"/>
      <c r="I791" s="42"/>
      <c r="J791" s="42"/>
      <c r="K791" s="42">
        <v>3427.07</v>
      </c>
      <c r="L791" s="41">
        <v>1051.18</v>
      </c>
      <c r="M791" s="41">
        <v>0</v>
      </c>
      <c r="N791" s="129">
        <v>235.77</v>
      </c>
      <c r="O791" s="157">
        <v>81.77499168</v>
      </c>
      <c r="P791" s="125">
        <v>317.54499168</v>
      </c>
      <c r="R791" s="72">
        <v>0</v>
      </c>
      <c r="S791" s="269">
        <v>317.54499168</v>
      </c>
    </row>
    <row r="792" spans="1:19" ht="7.5" customHeight="1">
      <c r="A792" s="115"/>
      <c r="B792" s="111"/>
      <c r="C792" s="38"/>
      <c r="D792" s="48"/>
      <c r="E792" s="137"/>
      <c r="F792" s="41"/>
      <c r="G792" s="41"/>
      <c r="H792" s="42"/>
      <c r="I792" s="42"/>
      <c r="J792" s="42"/>
      <c r="K792" s="42"/>
      <c r="L792" s="41"/>
      <c r="M792" s="41"/>
      <c r="P792" s="74"/>
      <c r="R792" s="72"/>
      <c r="S792" s="211"/>
    </row>
    <row r="793" spans="1:19" ht="7.5" customHeight="1">
      <c r="A793" s="234">
        <v>12</v>
      </c>
      <c r="B793" s="231" t="s">
        <v>668</v>
      </c>
      <c r="C793" s="39"/>
      <c r="D793" s="39" t="s">
        <v>670</v>
      </c>
      <c r="E793" s="137">
        <v>0.2692</v>
      </c>
      <c r="F793" s="58"/>
      <c r="G793" s="58"/>
      <c r="H793" s="57"/>
      <c r="I793" s="57"/>
      <c r="J793" s="57"/>
      <c r="K793" s="42">
        <v>1713.53</v>
      </c>
      <c r="L793" s="41">
        <v>525.59</v>
      </c>
      <c r="M793" s="41">
        <v>0</v>
      </c>
      <c r="N793" s="129">
        <f>N791/2</f>
        <v>117.885</v>
      </c>
      <c r="O793" s="157">
        <f>O791/2</f>
        <v>40.88749584</v>
      </c>
      <c r="P793" s="125">
        <f>SUM(N793:O793)</f>
        <v>158.77249584</v>
      </c>
      <c r="R793" s="72">
        <v>0</v>
      </c>
      <c r="S793" s="269">
        <f>P793</f>
        <v>158.77249584</v>
      </c>
    </row>
    <row r="794" spans="1:19" ht="7.5" customHeight="1">
      <c r="A794" s="115"/>
      <c r="B794" s="111"/>
      <c r="C794" s="39"/>
      <c r="D794" s="39" t="s">
        <v>669</v>
      </c>
      <c r="E794" s="137"/>
      <c r="F794" s="58"/>
      <c r="G794" s="58"/>
      <c r="H794" s="57"/>
      <c r="I794" s="57"/>
      <c r="J794" s="57"/>
      <c r="K794" s="42">
        <v>1713.54</v>
      </c>
      <c r="L794" s="41">
        <v>525.59</v>
      </c>
      <c r="M794" s="41">
        <v>0</v>
      </c>
      <c r="N794" s="126">
        <v>117.885</v>
      </c>
      <c r="O794" s="127">
        <v>40.88749584</v>
      </c>
      <c r="P794" s="125">
        <f>SUM(N794:O794)</f>
        <v>158.77249584</v>
      </c>
      <c r="R794" s="72">
        <v>0</v>
      </c>
      <c r="S794" s="270">
        <f>P794</f>
        <v>158.77249584</v>
      </c>
    </row>
    <row r="795" spans="1:19" ht="7.5" customHeight="1">
      <c r="A795" s="115"/>
      <c r="B795" s="111"/>
      <c r="C795" s="49"/>
      <c r="D795" s="62"/>
      <c r="E795" s="137"/>
      <c r="F795" s="41"/>
      <c r="G795" s="41"/>
      <c r="H795" s="42"/>
      <c r="I795" s="42"/>
      <c r="J795" s="42"/>
      <c r="K795" s="42"/>
      <c r="L795" s="42"/>
      <c r="M795" s="42"/>
      <c r="N795" s="53">
        <v>235.78</v>
      </c>
      <c r="O795" s="42">
        <v>81.78</v>
      </c>
      <c r="P795" s="71">
        <v>317.54</v>
      </c>
      <c r="R795" s="72"/>
      <c r="S795" s="204"/>
    </row>
    <row r="796" spans="1:19" ht="7.5" customHeight="1" thickBot="1">
      <c r="A796" s="115"/>
      <c r="B796" s="111"/>
      <c r="C796" s="49"/>
      <c r="D796" s="39"/>
      <c r="E796" s="44"/>
      <c r="F796" s="41"/>
      <c r="G796" s="41"/>
      <c r="H796" s="42"/>
      <c r="I796" s="42"/>
      <c r="J796" s="42"/>
      <c r="K796" s="186"/>
      <c r="L796" s="41"/>
      <c r="M796" s="41"/>
      <c r="N796" s="44"/>
      <c r="O796" s="41"/>
      <c r="P796" s="74"/>
      <c r="Q796" s="98"/>
      <c r="R796" s="198"/>
      <c r="S796" s="204"/>
    </row>
    <row r="797" spans="1:19" ht="7.5" customHeight="1" thickBot="1">
      <c r="A797" s="355" t="s">
        <v>0</v>
      </c>
      <c r="B797" s="355"/>
      <c r="C797" s="105" t="s">
        <v>358</v>
      </c>
      <c r="D797" s="105"/>
      <c r="E797" s="154">
        <f>SUM(E679:E795)-E695-E705-E710-E723-E766-E775</f>
        <v>8.998899999999997</v>
      </c>
      <c r="F797" s="107"/>
      <c r="G797" s="107"/>
      <c r="H797" s="107"/>
      <c r="I797" s="107"/>
      <c r="J797" s="107"/>
      <c r="K797" s="107"/>
      <c r="L797" s="107"/>
      <c r="M797" s="107">
        <v>0</v>
      </c>
      <c r="N797" s="106">
        <f>N679+N682+N685+N686+N689+N692+N699+N702+N708+N712+N715+N717+N718+N720+N725+N728+N731+N734+N735+N738+N739+N742+N746+N747+N748+N751+N754+N757+N763+N769+N772+N779+N782+N785+N787+N788+N791+N793+N794+N758</f>
        <v>7881.4540997979475</v>
      </c>
      <c r="O797" s="106">
        <f>O679+O682+O685+O686+O689+O692+O699+O702+O708+O712+O715+O717+O718+O720+O725+O728+O731+O734+O735+O738+O739+O742+O746+O747+O748+O751+O754+O757+O763+O769+O772+O779+O782+O785+O787+O788+O791+O793+O794+O758</f>
        <v>2733.5929638800008</v>
      </c>
      <c r="P797" s="110">
        <f>P679+P682+P685+P686+P689+P692+P699+P702+P708+P712+P715++P717+P718+P720+P725+P728+P731+P734+P735+P738+P739+P742+P746+P747+P748+P751+P754+P757+P763+P769+P772+P779+P782+P785+P787+P788+P791+P793+P794+P758</f>
        <v>10615.040990927951</v>
      </c>
      <c r="Q797" s="55"/>
      <c r="R797" s="307">
        <f>R712+R715+R751</f>
        <v>2647.27</v>
      </c>
      <c r="S797" s="110">
        <f>S794+S793+S791+S788+S787+S785+S782+S779+S772+S769+S763+S758+S757+S754+S751+S748+S747+S746+S742+S739+S738+S735+S734+S731+S728+S725+S720+S717+S715+S712+S708+S702+S699+S692+S689+S686+S685+S682+S679</f>
        <v>7967.775075032936</v>
      </c>
    </row>
    <row r="798" spans="3:19" ht="7.5" customHeight="1">
      <c r="C798" s="38"/>
      <c r="D798" s="39"/>
      <c r="E798" s="53"/>
      <c r="F798" s="42"/>
      <c r="G798" s="42"/>
      <c r="H798" s="42"/>
      <c r="I798" s="42"/>
      <c r="J798" s="42"/>
      <c r="K798" s="42"/>
      <c r="L798" s="42"/>
      <c r="M798" s="42"/>
      <c r="N798" s="53"/>
      <c r="O798" s="53"/>
      <c r="P798" s="71"/>
      <c r="R798" s="72"/>
      <c r="S798" s="204"/>
    </row>
    <row r="799" spans="3:19" ht="7.5" customHeight="1">
      <c r="C799" s="39" t="s">
        <v>750</v>
      </c>
      <c r="D799" s="39"/>
      <c r="E799" s="53"/>
      <c r="F799" s="42"/>
      <c r="G799" s="42"/>
      <c r="H799" s="42"/>
      <c r="I799" s="42"/>
      <c r="J799" s="42"/>
      <c r="K799" s="42"/>
      <c r="L799" s="42"/>
      <c r="M799" s="42"/>
      <c r="N799" s="53"/>
      <c r="O799" s="53"/>
      <c r="P799" s="71"/>
      <c r="R799" s="72"/>
      <c r="S799" s="204"/>
    </row>
    <row r="800" spans="3:19" ht="7.5" customHeight="1">
      <c r="C800" s="39" t="s">
        <v>671</v>
      </c>
      <c r="D800" s="39" t="s">
        <v>672</v>
      </c>
      <c r="E800" s="140">
        <v>0.1498</v>
      </c>
      <c r="F800" s="42"/>
      <c r="G800" s="42"/>
      <c r="H800" s="42"/>
      <c r="I800" s="42"/>
      <c r="J800" s="42"/>
      <c r="K800" s="42"/>
      <c r="L800" s="42"/>
      <c r="M800" s="42"/>
      <c r="N800" s="119">
        <v>131.23</v>
      </c>
      <c r="O800" s="119">
        <v>45.52</v>
      </c>
      <c r="P800" s="119">
        <v>176.74</v>
      </c>
      <c r="R800" s="269">
        <v>0</v>
      </c>
      <c r="S800" s="269">
        <v>176.74</v>
      </c>
    </row>
    <row r="801" spans="3:19" ht="7.5" customHeight="1">
      <c r="C801" s="39" t="s">
        <v>751</v>
      </c>
      <c r="D801" s="39"/>
      <c r="E801" s="53"/>
      <c r="F801" s="42"/>
      <c r="G801" s="42"/>
      <c r="H801" s="42"/>
      <c r="I801" s="42"/>
      <c r="J801" s="42"/>
      <c r="K801" s="42"/>
      <c r="L801" s="42"/>
      <c r="M801" s="311">
        <v>-1982.94</v>
      </c>
      <c r="N801" s="53"/>
      <c r="O801" s="53"/>
      <c r="P801" s="71"/>
      <c r="R801" s="72"/>
      <c r="S801" s="204"/>
    </row>
    <row r="802" spans="3:19" ht="7.5" customHeight="1">
      <c r="C802" s="39"/>
      <c r="D802" s="50" t="s">
        <v>359</v>
      </c>
      <c r="E802" s="312">
        <f>E42+E161+E185+E249+E294+E418+E478+E502+E523+E617+E674+E797+E800</f>
        <v>99.99999000000001</v>
      </c>
      <c r="F802" s="41"/>
      <c r="G802" s="41"/>
      <c r="H802" s="42"/>
      <c r="I802" s="42"/>
      <c r="J802" s="42"/>
      <c r="K802" s="42"/>
      <c r="L802" s="41"/>
      <c r="M802" s="41"/>
      <c r="N802" s="44"/>
      <c r="O802" s="44"/>
      <c r="P802" s="74"/>
      <c r="R802" s="189"/>
      <c r="S802" s="204"/>
    </row>
    <row r="803" spans="3:19" ht="7.5" customHeight="1">
      <c r="C803" s="39"/>
      <c r="D803" s="39"/>
      <c r="E803" s="139"/>
      <c r="F803" s="58"/>
      <c r="G803" s="58"/>
      <c r="H803" s="57"/>
      <c r="I803" s="57"/>
      <c r="J803" s="57"/>
      <c r="K803" s="57"/>
      <c r="L803" s="58"/>
      <c r="M803" s="58"/>
      <c r="N803" s="44"/>
      <c r="O803" s="44"/>
      <c r="P803" s="74"/>
      <c r="R803" s="189"/>
      <c r="S803" s="204"/>
    </row>
    <row r="804" spans="1:19" s="98" customFormat="1" ht="7.5" customHeight="1">
      <c r="A804" s="113"/>
      <c r="B804" s="112"/>
      <c r="C804" s="38"/>
      <c r="D804" s="39"/>
      <c r="E804" s="44"/>
      <c r="F804" s="41"/>
      <c r="G804" s="44"/>
      <c r="H804" s="53"/>
      <c r="I804" s="53"/>
      <c r="J804" s="53"/>
      <c r="K804" s="53"/>
      <c r="L804" s="51" t="s">
        <v>359</v>
      </c>
      <c r="M804" s="309"/>
      <c r="N804" s="309">
        <f>N42+N161+N185+N249+N294+N418+N478+N502+N523+N617+N674+N797+N800</f>
        <v>87583.54131690883</v>
      </c>
      <c r="O804" s="309">
        <f>O42+O161+O185+O249+O294+O418+O478+O502+O523+O617+O674+O797+O800</f>
        <v>30377.035824976014</v>
      </c>
      <c r="P804" s="310">
        <f>P42+P161+P185+P249+P294+P418+P478+P502+P523+P617+P674+P797+P800</f>
        <v>117960.57507498487</v>
      </c>
      <c r="Q804" s="30"/>
      <c r="R804" s="310">
        <f>R797+R674+R617+R523+R502+R478+R418+R294+R249+R185+R161+R42</f>
        <v>14189.43</v>
      </c>
      <c r="S804" s="313">
        <f>S797+S674+S617+S523+S502+S478+S418+S294+S249+S185+S161+S42+S800</f>
        <v>106285.78696619874</v>
      </c>
    </row>
    <row r="805" spans="1:19" s="55" customFormat="1" ht="7.5" customHeight="1">
      <c r="A805" s="113"/>
      <c r="B805" s="112"/>
      <c r="C805" s="38"/>
      <c r="D805" s="39"/>
      <c r="E805" s="44"/>
      <c r="F805" s="41"/>
      <c r="G805" s="44"/>
      <c r="H805" s="53"/>
      <c r="I805" s="53"/>
      <c r="J805" s="53"/>
      <c r="K805" s="53"/>
      <c r="L805" s="195" t="s">
        <v>360</v>
      </c>
      <c r="M805" s="195"/>
      <c r="N805" s="196">
        <f>N3-N804</f>
        <v>0.0034855661942856386</v>
      </c>
      <c r="O805" s="196">
        <f>O3-O804</f>
        <v>0.004175023987045279</v>
      </c>
      <c r="P805" s="31">
        <f>P3-P804</f>
        <v>-0.0028339398559182882</v>
      </c>
      <c r="Q805" s="30"/>
      <c r="R805" s="189"/>
      <c r="S805" s="72"/>
    </row>
    <row r="806" spans="3:19" ht="7.5" customHeight="1">
      <c r="C806" s="38"/>
      <c r="D806" s="39"/>
      <c r="E806" s="44"/>
      <c r="F806" s="41"/>
      <c r="H806" s="53"/>
      <c r="I806" s="53"/>
      <c r="J806" s="53"/>
      <c r="K806" s="53"/>
      <c r="L806" s="44"/>
      <c r="M806" s="44"/>
      <c r="N806" s="44"/>
      <c r="O806" s="44"/>
      <c r="P806" s="74"/>
      <c r="S806" s="204"/>
    </row>
    <row r="807" spans="3:19" ht="7.5" customHeight="1">
      <c r="C807" s="38"/>
      <c r="D807" s="39"/>
      <c r="E807" s="44"/>
      <c r="F807" s="41"/>
      <c r="H807" s="53"/>
      <c r="I807" s="53"/>
      <c r="J807" s="53"/>
      <c r="K807" s="53"/>
      <c r="L807" s="44"/>
      <c r="M807" s="44"/>
      <c r="N807" s="44"/>
      <c r="O807" s="44"/>
      <c r="P807" s="74"/>
      <c r="R807" s="189"/>
      <c r="S807" s="204"/>
    </row>
    <row r="808" spans="3:19" ht="7.5" customHeight="1">
      <c r="C808" s="38"/>
      <c r="D808" s="39"/>
      <c r="E808" s="44"/>
      <c r="F808" s="41"/>
      <c r="H808" s="53"/>
      <c r="I808" s="53"/>
      <c r="J808" s="53"/>
      <c r="K808" s="53"/>
      <c r="L808" s="44"/>
      <c r="M808" s="44"/>
      <c r="N808" s="44"/>
      <c r="O808" s="44"/>
      <c r="P808" s="74"/>
      <c r="Q808" s="56"/>
      <c r="S808" s="209"/>
    </row>
    <row r="809" spans="1:19" ht="7.5" customHeight="1">
      <c r="A809" s="115"/>
      <c r="B809" s="111"/>
      <c r="C809" s="50"/>
      <c r="D809" s="50"/>
      <c r="E809" s="51"/>
      <c r="F809" s="61"/>
      <c r="G809" s="51"/>
      <c r="H809" s="65"/>
      <c r="I809" s="65"/>
      <c r="J809" s="65"/>
      <c r="K809" s="65"/>
      <c r="L809" s="51"/>
      <c r="M809" s="51"/>
      <c r="N809" s="51"/>
      <c r="O809" s="51"/>
      <c r="P809" s="78"/>
      <c r="R809" s="197"/>
      <c r="S809" s="210"/>
    </row>
    <row r="810" spans="3:6" ht="7.5" customHeight="1">
      <c r="C810" s="38"/>
      <c r="D810" s="39"/>
      <c r="E810" s="44"/>
      <c r="F810" s="41"/>
    </row>
    <row r="811" spans="3:6" ht="7.5" customHeight="1">
      <c r="C811" s="38"/>
      <c r="D811" s="39"/>
      <c r="E811" s="44"/>
      <c r="F811" s="41"/>
    </row>
    <row r="812" spans="3:16" ht="7.5" customHeight="1">
      <c r="C812" s="38"/>
      <c r="D812" s="39"/>
      <c r="E812" s="44"/>
      <c r="F812" s="41"/>
      <c r="L812" s="84"/>
      <c r="M812" s="84"/>
      <c r="N812" s="84"/>
      <c r="O812" s="84"/>
      <c r="P812" s="84"/>
    </row>
    <row r="813" spans="3:16" ht="7.5" customHeight="1">
      <c r="C813" s="38"/>
      <c r="D813" s="39"/>
      <c r="E813" s="44"/>
      <c r="F813" s="41"/>
      <c r="I813" s="38"/>
      <c r="K813" s="42"/>
      <c r="L813" s="42"/>
      <c r="M813" s="42"/>
      <c r="N813" s="53"/>
      <c r="O813" s="42"/>
      <c r="P813" s="53"/>
    </row>
    <row r="814" spans="1:19" ht="7.5" customHeight="1">
      <c r="A814" s="115"/>
      <c r="C814" s="38"/>
      <c r="D814" s="39"/>
      <c r="E814" s="44"/>
      <c r="F814" s="41"/>
      <c r="Q814" s="56"/>
      <c r="R814" s="56"/>
      <c r="S814" s="56"/>
    </row>
    <row r="815" spans="1:19" s="56" customFormat="1" ht="7.5" customHeight="1">
      <c r="A815" s="113"/>
      <c r="B815" s="111"/>
      <c r="C815" s="39"/>
      <c r="D815" s="39"/>
      <c r="E815" s="46"/>
      <c r="F815" s="58"/>
      <c r="G815" s="46"/>
      <c r="H815" s="85"/>
      <c r="I815" s="85"/>
      <c r="J815" s="85"/>
      <c r="K815" s="85"/>
      <c r="L815" s="60"/>
      <c r="M815" s="60"/>
      <c r="N815" s="60"/>
      <c r="O815" s="60"/>
      <c r="P815" s="60"/>
      <c r="Q815" s="30"/>
      <c r="R815" s="30"/>
      <c r="S815" s="30"/>
    </row>
    <row r="816" spans="3:6" ht="9">
      <c r="C816" s="38"/>
      <c r="D816" s="39"/>
      <c r="E816" s="44"/>
      <c r="F816" s="41"/>
    </row>
    <row r="817" spans="3:6" ht="9">
      <c r="C817" s="38"/>
      <c r="D817" s="39"/>
      <c r="E817" s="44"/>
      <c r="F817" s="41"/>
    </row>
    <row r="818" spans="3:6" ht="9">
      <c r="C818" s="38"/>
      <c r="D818" s="39"/>
      <c r="E818" s="44"/>
      <c r="F818" s="41"/>
    </row>
    <row r="819" spans="3:6" ht="9">
      <c r="C819" s="38"/>
      <c r="D819" s="39"/>
      <c r="E819" s="44"/>
      <c r="F819" s="41"/>
    </row>
    <row r="820" spans="3:6" ht="9">
      <c r="C820" s="38"/>
      <c r="D820" s="39"/>
      <c r="E820" s="44"/>
      <c r="F820" s="41"/>
    </row>
    <row r="821" spans="1:19" s="56" customFormat="1" ht="9">
      <c r="A821" s="113"/>
      <c r="B821" s="112"/>
      <c r="C821" s="38"/>
      <c r="D821" s="39"/>
      <c r="E821" s="44"/>
      <c r="F821" s="41"/>
      <c r="G821" s="44"/>
      <c r="H821" s="84"/>
      <c r="I821" s="84"/>
      <c r="J821" s="84"/>
      <c r="K821" s="84"/>
      <c r="L821" s="29"/>
      <c r="M821" s="29"/>
      <c r="N821" s="29"/>
      <c r="O821" s="29"/>
      <c r="P821" s="29"/>
      <c r="Q821" s="30"/>
      <c r="R821" s="30"/>
      <c r="S821" s="30"/>
    </row>
    <row r="822" spans="1:19" ht="9">
      <c r="A822" s="115"/>
      <c r="C822" s="38"/>
      <c r="D822" s="39"/>
      <c r="E822" s="44"/>
      <c r="F822" s="41"/>
      <c r="Q822" s="56"/>
      <c r="R822" s="56"/>
      <c r="S822" s="56"/>
    </row>
    <row r="823" spans="2:16" ht="9">
      <c r="B823" s="111"/>
      <c r="C823" s="39"/>
      <c r="D823" s="39"/>
      <c r="E823" s="46"/>
      <c r="F823" s="58"/>
      <c r="G823" s="46"/>
      <c r="H823" s="85"/>
      <c r="I823" s="85"/>
      <c r="J823" s="85"/>
      <c r="K823" s="85"/>
      <c r="L823" s="60"/>
      <c r="M823" s="60"/>
      <c r="N823" s="60"/>
      <c r="O823" s="60"/>
      <c r="P823" s="60"/>
    </row>
    <row r="824" spans="3:6" ht="9">
      <c r="C824" s="38"/>
      <c r="D824" s="39"/>
      <c r="E824" s="44"/>
      <c r="F824" s="41"/>
    </row>
    <row r="825" spans="3:6" ht="9">
      <c r="C825" s="38"/>
      <c r="D825" s="39"/>
      <c r="E825" s="44"/>
      <c r="F825" s="41"/>
    </row>
    <row r="826" spans="3:6" ht="9">
      <c r="C826" s="38"/>
      <c r="D826" s="39"/>
      <c r="E826" s="44"/>
      <c r="F826" s="41"/>
    </row>
    <row r="827" spans="3:6" ht="9">
      <c r="C827" s="38"/>
      <c r="D827" s="39"/>
      <c r="E827" s="44"/>
      <c r="F827" s="41"/>
    </row>
    <row r="828" spans="1:19" ht="9">
      <c r="A828" s="115"/>
      <c r="C828" s="38"/>
      <c r="D828" s="39"/>
      <c r="E828" s="44"/>
      <c r="F828" s="41"/>
      <c r="Q828" s="56"/>
      <c r="R828" s="56"/>
      <c r="S828" s="56"/>
    </row>
    <row r="829" spans="1:19" s="56" customFormat="1" ht="9">
      <c r="A829" s="113"/>
      <c r="B829" s="111"/>
      <c r="C829" s="39"/>
      <c r="D829" s="39"/>
      <c r="E829" s="46"/>
      <c r="F829" s="58"/>
      <c r="G829" s="46"/>
      <c r="H829" s="85"/>
      <c r="I829" s="85"/>
      <c r="J829" s="85"/>
      <c r="K829" s="85"/>
      <c r="L829" s="60"/>
      <c r="M829" s="60"/>
      <c r="N829" s="60"/>
      <c r="O829" s="60"/>
      <c r="P829" s="60"/>
      <c r="Q829" s="30"/>
      <c r="R829" s="30"/>
      <c r="S829" s="30"/>
    </row>
    <row r="830" spans="3:6" ht="9">
      <c r="C830" s="38"/>
      <c r="D830" s="39"/>
      <c r="E830" s="44"/>
      <c r="F830" s="41"/>
    </row>
    <row r="831" spans="3:6" ht="9">
      <c r="C831" s="38"/>
      <c r="D831" s="39"/>
      <c r="E831" s="44"/>
      <c r="F831" s="41"/>
    </row>
    <row r="832" spans="3:6" ht="9">
      <c r="C832" s="38"/>
      <c r="D832" s="39"/>
      <c r="E832" s="44"/>
      <c r="F832" s="41"/>
    </row>
    <row r="833" spans="3:6" ht="9">
      <c r="C833" s="38"/>
      <c r="D833" s="39"/>
      <c r="E833" s="44"/>
      <c r="F833" s="41"/>
    </row>
    <row r="834" spans="3:6" ht="9">
      <c r="C834" s="38"/>
      <c r="D834" s="39"/>
      <c r="E834" s="44"/>
      <c r="F834" s="41"/>
    </row>
    <row r="835" spans="1:19" s="56" customFormat="1" ht="9">
      <c r="A835" s="113"/>
      <c r="B835" s="112"/>
      <c r="C835" s="38"/>
      <c r="D835" s="39"/>
      <c r="E835" s="44"/>
      <c r="F835" s="41"/>
      <c r="G835" s="44"/>
      <c r="H835" s="84"/>
      <c r="I835" s="84"/>
      <c r="J835" s="84"/>
      <c r="K835" s="84"/>
      <c r="L835" s="29"/>
      <c r="M835" s="29"/>
      <c r="N835" s="29"/>
      <c r="O835" s="29"/>
      <c r="P835" s="29"/>
      <c r="Q835" s="30"/>
      <c r="R835" s="30"/>
      <c r="S835" s="30"/>
    </row>
    <row r="836" spans="3:6" ht="9">
      <c r="C836" s="38"/>
      <c r="D836" s="39"/>
      <c r="E836" s="44"/>
      <c r="F836" s="41"/>
    </row>
    <row r="837" spans="3:6" ht="9">
      <c r="C837" s="38"/>
      <c r="D837" s="39"/>
      <c r="E837" s="44"/>
      <c r="F837" s="41"/>
    </row>
    <row r="838" spans="3:6" ht="9">
      <c r="C838" s="38"/>
      <c r="D838" s="39"/>
      <c r="E838" s="44"/>
      <c r="F838" s="41"/>
    </row>
    <row r="839" spans="1:19" ht="9">
      <c r="A839" s="115"/>
      <c r="C839" s="38"/>
      <c r="D839" s="39"/>
      <c r="E839" s="44"/>
      <c r="F839" s="41"/>
      <c r="Q839" s="56"/>
      <c r="R839" s="56"/>
      <c r="S839" s="56"/>
    </row>
    <row r="840" spans="2:16" ht="9">
      <c r="B840" s="111"/>
      <c r="C840" s="39"/>
      <c r="D840" s="39"/>
      <c r="E840" s="46"/>
      <c r="F840" s="58"/>
      <c r="G840" s="46"/>
      <c r="H840" s="85"/>
      <c r="I840" s="85"/>
      <c r="J840" s="85"/>
      <c r="K840" s="85"/>
      <c r="L840" s="60"/>
      <c r="M840" s="60"/>
      <c r="N840" s="60"/>
      <c r="O840" s="60"/>
      <c r="P840" s="60"/>
    </row>
    <row r="841" spans="3:6" ht="9">
      <c r="C841" s="38"/>
      <c r="D841" s="39"/>
      <c r="E841" s="44"/>
      <c r="F841" s="41"/>
    </row>
    <row r="842" spans="3:6" ht="9">
      <c r="C842" s="38"/>
      <c r="D842" s="39"/>
      <c r="E842" s="44"/>
      <c r="F842" s="41"/>
    </row>
    <row r="843" spans="3:6" ht="9">
      <c r="C843" s="38"/>
      <c r="D843" s="39"/>
      <c r="E843" s="44"/>
      <c r="F843" s="41"/>
    </row>
    <row r="844" spans="3:6" ht="9">
      <c r="C844" s="38"/>
      <c r="D844" s="39"/>
      <c r="E844" s="44"/>
      <c r="F844" s="41"/>
    </row>
    <row r="845" spans="3:6" ht="9">
      <c r="C845" s="38"/>
      <c r="D845" s="39"/>
      <c r="E845" s="44"/>
      <c r="F845" s="41"/>
    </row>
    <row r="846" spans="1:19" s="56" customFormat="1" ht="9">
      <c r="A846" s="113"/>
      <c r="B846" s="112"/>
      <c r="C846" s="38"/>
      <c r="D846" s="39"/>
      <c r="E846" s="44"/>
      <c r="F846" s="41"/>
      <c r="G846" s="44"/>
      <c r="H846" s="84"/>
      <c r="I846" s="84"/>
      <c r="J846" s="84"/>
      <c r="K846" s="84"/>
      <c r="L846" s="29"/>
      <c r="M846" s="29"/>
      <c r="N846" s="29"/>
      <c r="O846" s="29"/>
      <c r="P846" s="29"/>
      <c r="Q846" s="30"/>
      <c r="R846" s="30"/>
      <c r="S846" s="30"/>
    </row>
    <row r="847" spans="3:6" ht="9">
      <c r="C847" s="38"/>
      <c r="D847" s="39"/>
      <c r="E847" s="44"/>
      <c r="F847" s="41"/>
    </row>
    <row r="848" spans="3:6" ht="9">
      <c r="C848" s="38"/>
      <c r="D848" s="39"/>
      <c r="E848" s="44"/>
      <c r="F848" s="41"/>
    </row>
    <row r="849" spans="3:6" ht="9">
      <c r="C849" s="38"/>
      <c r="D849" s="39"/>
      <c r="E849" s="44"/>
      <c r="F849" s="41"/>
    </row>
    <row r="850" spans="3:6" ht="9">
      <c r="C850" s="38"/>
      <c r="D850" s="39"/>
      <c r="E850" s="44"/>
      <c r="F850" s="41"/>
    </row>
    <row r="851" spans="1:6" ht="9">
      <c r="A851" s="30"/>
      <c r="B851" s="30"/>
      <c r="C851" s="38"/>
      <c r="D851" s="39"/>
      <c r="E851" s="44"/>
      <c r="F851" s="41"/>
    </row>
    <row r="852" spans="1:6" ht="9">
      <c r="A852" s="30"/>
      <c r="B852" s="30"/>
      <c r="C852" s="38"/>
      <c r="D852" s="39"/>
      <c r="E852" s="44"/>
      <c r="F852" s="41"/>
    </row>
    <row r="853" spans="1:6" ht="9">
      <c r="A853" s="30"/>
      <c r="B853" s="30"/>
      <c r="C853" s="38"/>
      <c r="D853" s="39"/>
      <c r="E853" s="44"/>
      <c r="F853" s="41"/>
    </row>
    <row r="854" spans="1:16" ht="9">
      <c r="A854" s="30"/>
      <c r="B854" s="30"/>
      <c r="C854" s="38"/>
      <c r="D854" s="39"/>
      <c r="E854" s="44"/>
      <c r="F854" s="41"/>
      <c r="G854" s="30"/>
      <c r="H854" s="30"/>
      <c r="I854" s="30"/>
      <c r="J854" s="30"/>
      <c r="K854" s="30"/>
      <c r="L854" s="30"/>
      <c r="M854" s="30"/>
      <c r="N854" s="30"/>
      <c r="O854" s="30"/>
      <c r="P854" s="30"/>
    </row>
    <row r="855" spans="1:16" ht="9">
      <c r="A855" s="30"/>
      <c r="B855" s="30"/>
      <c r="C855" s="38"/>
      <c r="D855" s="39"/>
      <c r="E855" s="44"/>
      <c r="F855" s="41"/>
      <c r="G855" s="30"/>
      <c r="H855" s="30"/>
      <c r="I855" s="30"/>
      <c r="J855" s="30"/>
      <c r="K855" s="30"/>
      <c r="L855" s="30"/>
      <c r="M855" s="30"/>
      <c r="N855" s="30"/>
      <c r="O855" s="30"/>
      <c r="P855" s="30"/>
    </row>
    <row r="856" spans="1:16" ht="9">
      <c r="A856" s="30"/>
      <c r="B856" s="30"/>
      <c r="C856" s="38"/>
      <c r="D856" s="39"/>
      <c r="E856" s="44"/>
      <c r="F856" s="41"/>
      <c r="G856" s="30"/>
      <c r="H856" s="30"/>
      <c r="I856" s="30"/>
      <c r="J856" s="30"/>
      <c r="K856" s="30"/>
      <c r="L856" s="30"/>
      <c r="M856" s="30"/>
      <c r="N856" s="30"/>
      <c r="O856" s="30"/>
      <c r="P856" s="30"/>
    </row>
    <row r="857" spans="1:16" ht="9">
      <c r="A857" s="30"/>
      <c r="B857" s="30"/>
      <c r="C857" s="38"/>
      <c r="D857" s="39"/>
      <c r="E857" s="44"/>
      <c r="F857" s="41"/>
      <c r="G857" s="30"/>
      <c r="H857" s="30"/>
      <c r="I857" s="30"/>
      <c r="J857" s="30"/>
      <c r="K857" s="30"/>
      <c r="L857" s="30"/>
      <c r="M857" s="30"/>
      <c r="N857" s="30"/>
      <c r="O857" s="30"/>
      <c r="P857" s="30"/>
    </row>
    <row r="858" spans="1:16" ht="9">
      <c r="A858" s="30"/>
      <c r="B858" s="30"/>
      <c r="C858" s="38"/>
      <c r="D858" s="39"/>
      <c r="E858" s="44"/>
      <c r="F858" s="41"/>
      <c r="G858" s="30"/>
      <c r="H858" s="30"/>
      <c r="I858" s="30"/>
      <c r="J858" s="30"/>
      <c r="K858" s="30"/>
      <c r="L858" s="30"/>
      <c r="M858" s="30"/>
      <c r="N858" s="30"/>
      <c r="O858" s="30"/>
      <c r="P858" s="30"/>
    </row>
    <row r="859" spans="1:16" ht="9">
      <c r="A859" s="30"/>
      <c r="B859" s="30"/>
      <c r="C859" s="38"/>
      <c r="D859" s="39"/>
      <c r="E859" s="44"/>
      <c r="F859" s="41"/>
      <c r="G859" s="30"/>
      <c r="H859" s="30"/>
      <c r="I859" s="30"/>
      <c r="J859" s="30"/>
      <c r="K859" s="30"/>
      <c r="L859" s="30"/>
      <c r="M859" s="30"/>
      <c r="N859" s="30"/>
      <c r="O859" s="30"/>
      <c r="P859" s="30"/>
    </row>
    <row r="860" spans="1:16" ht="9">
      <c r="A860" s="30"/>
      <c r="B860" s="30"/>
      <c r="C860" s="38"/>
      <c r="D860" s="39"/>
      <c r="E860" s="44"/>
      <c r="F860" s="41"/>
      <c r="G860" s="30"/>
      <c r="H860" s="30"/>
      <c r="I860" s="30"/>
      <c r="J860" s="30"/>
      <c r="K860" s="30"/>
      <c r="L860" s="30"/>
      <c r="M860" s="30"/>
      <c r="N860" s="30"/>
      <c r="O860" s="30"/>
      <c r="P860" s="30"/>
    </row>
    <row r="861" spans="1:16" ht="9">
      <c r="A861" s="30"/>
      <c r="B861" s="30"/>
      <c r="C861" s="38"/>
      <c r="D861" s="39"/>
      <c r="E861" s="44"/>
      <c r="F861" s="41"/>
      <c r="G861" s="30"/>
      <c r="H861" s="30"/>
      <c r="I861" s="30"/>
      <c r="J861" s="30"/>
      <c r="K861" s="30"/>
      <c r="L861" s="30"/>
      <c r="M861" s="30"/>
      <c r="N861" s="30"/>
      <c r="O861" s="30"/>
      <c r="P861" s="30"/>
    </row>
    <row r="862" spans="1:16" ht="9">
      <c r="A862" s="30"/>
      <c r="B862" s="30"/>
      <c r="C862" s="38"/>
      <c r="D862" s="39"/>
      <c r="E862" s="44"/>
      <c r="F862" s="41"/>
      <c r="G862" s="30"/>
      <c r="H862" s="30"/>
      <c r="I862" s="30"/>
      <c r="J862" s="30"/>
      <c r="K862" s="30"/>
      <c r="L862" s="30"/>
      <c r="M862" s="30"/>
      <c r="N862" s="30"/>
      <c r="O862" s="30"/>
      <c r="P862" s="30"/>
    </row>
    <row r="863" spans="1:16" ht="9">
      <c r="A863" s="30"/>
      <c r="B863" s="30"/>
      <c r="C863" s="38"/>
      <c r="D863" s="39"/>
      <c r="E863" s="44"/>
      <c r="F863" s="41"/>
      <c r="G863" s="30"/>
      <c r="H863" s="30"/>
      <c r="I863" s="30"/>
      <c r="J863" s="30"/>
      <c r="K863" s="30"/>
      <c r="L863" s="30"/>
      <c r="M863" s="30"/>
      <c r="N863" s="30"/>
      <c r="O863" s="30"/>
      <c r="P863" s="30"/>
    </row>
    <row r="864" spans="1:16" ht="9">
      <c r="A864" s="30"/>
      <c r="B864" s="30"/>
      <c r="C864" s="38"/>
      <c r="D864" s="39"/>
      <c r="E864" s="44"/>
      <c r="F864" s="41"/>
      <c r="G864" s="30"/>
      <c r="H864" s="30"/>
      <c r="I864" s="30"/>
      <c r="J864" s="30"/>
      <c r="K864" s="30"/>
      <c r="L864" s="30"/>
      <c r="M864" s="30"/>
      <c r="N864" s="30"/>
      <c r="O864" s="30"/>
      <c r="P864" s="30"/>
    </row>
    <row r="865" spans="1:16" ht="9">
      <c r="A865" s="30"/>
      <c r="B865" s="30"/>
      <c r="C865" s="38"/>
      <c r="D865" s="39"/>
      <c r="E865" s="44"/>
      <c r="F865" s="41"/>
      <c r="G865" s="30"/>
      <c r="H865" s="30"/>
      <c r="I865" s="30"/>
      <c r="J865" s="30"/>
      <c r="K865" s="30"/>
      <c r="L865" s="30"/>
      <c r="M865" s="30"/>
      <c r="N865" s="30"/>
      <c r="O865" s="30"/>
      <c r="P865" s="30"/>
    </row>
    <row r="866" spans="1:16" ht="9">
      <c r="A866" s="30"/>
      <c r="B866" s="30"/>
      <c r="C866" s="38"/>
      <c r="D866" s="39"/>
      <c r="E866" s="44"/>
      <c r="F866" s="41"/>
      <c r="G866" s="30"/>
      <c r="H866" s="30"/>
      <c r="I866" s="30"/>
      <c r="J866" s="30"/>
      <c r="K866" s="30"/>
      <c r="L866" s="30"/>
      <c r="M866" s="30"/>
      <c r="N866" s="30"/>
      <c r="O866" s="30"/>
      <c r="P866" s="30"/>
    </row>
    <row r="867" spans="1:16" ht="9">
      <c r="A867" s="115"/>
      <c r="C867" s="38"/>
      <c r="D867" s="39"/>
      <c r="E867" s="44"/>
      <c r="F867" s="41"/>
      <c r="G867" s="30"/>
      <c r="H867" s="30"/>
      <c r="I867" s="30"/>
      <c r="J867" s="30"/>
      <c r="K867" s="30"/>
      <c r="L867" s="30"/>
      <c r="M867" s="30"/>
      <c r="N867" s="30"/>
      <c r="O867" s="30"/>
      <c r="P867" s="30"/>
    </row>
    <row r="868" spans="2:16" ht="9">
      <c r="B868" s="111"/>
      <c r="C868" s="39"/>
      <c r="D868" s="39"/>
      <c r="E868" s="46"/>
      <c r="F868" s="58"/>
      <c r="G868" s="30"/>
      <c r="H868" s="30"/>
      <c r="I868" s="30"/>
      <c r="J868" s="30"/>
      <c r="K868" s="30"/>
      <c r="L868" s="30"/>
      <c r="M868" s="30"/>
      <c r="N868" s="30"/>
      <c r="O868" s="30"/>
      <c r="P868" s="30"/>
    </row>
    <row r="869" spans="3:16" ht="9">
      <c r="C869" s="38"/>
      <c r="D869" s="39"/>
      <c r="E869" s="44"/>
      <c r="F869" s="41"/>
      <c r="G869" s="30"/>
      <c r="H869" s="30"/>
      <c r="I869" s="30"/>
      <c r="J869" s="30"/>
      <c r="K869" s="30"/>
      <c r="L869" s="30"/>
      <c r="M869" s="30"/>
      <c r="N869" s="30"/>
      <c r="O869" s="30"/>
      <c r="P869" s="30"/>
    </row>
    <row r="870" spans="3:6" ht="12.75" customHeight="1">
      <c r="C870" s="38"/>
      <c r="D870" s="39"/>
      <c r="E870" s="44"/>
      <c r="F870" s="41"/>
    </row>
    <row r="871" spans="3:6" ht="9">
      <c r="C871" s="38"/>
      <c r="D871" s="39"/>
      <c r="E871" s="44"/>
      <c r="F871" s="41"/>
    </row>
    <row r="872" spans="1:6" ht="9">
      <c r="A872" s="115"/>
      <c r="C872" s="38"/>
      <c r="D872" s="39"/>
      <c r="E872" s="44"/>
      <c r="F872" s="41"/>
    </row>
    <row r="873" spans="2:6" ht="12.75" customHeight="1">
      <c r="B873" s="111"/>
      <c r="C873" s="39"/>
      <c r="D873" s="39"/>
      <c r="E873" s="46"/>
      <c r="F873" s="58"/>
    </row>
    <row r="874" spans="3:6" ht="9">
      <c r="C874" s="38"/>
      <c r="D874" s="39"/>
      <c r="E874" s="44"/>
      <c r="F874" s="41"/>
    </row>
    <row r="875" spans="1:19" ht="9">
      <c r="A875" s="115"/>
      <c r="C875" s="38"/>
      <c r="D875" s="39"/>
      <c r="E875" s="44"/>
      <c r="F875" s="41"/>
      <c r="Q875" s="56"/>
      <c r="R875" s="56"/>
      <c r="S875" s="56"/>
    </row>
    <row r="876" spans="2:16" ht="9">
      <c r="B876" s="111"/>
      <c r="C876" s="39"/>
      <c r="D876" s="39"/>
      <c r="E876" s="46"/>
      <c r="F876" s="58"/>
      <c r="G876" s="46"/>
      <c r="H876" s="85"/>
      <c r="I876" s="85"/>
      <c r="J876" s="85"/>
      <c r="K876" s="85"/>
      <c r="L876" s="60"/>
      <c r="M876" s="60"/>
      <c r="N876" s="60"/>
      <c r="O876" s="60"/>
      <c r="P876" s="60"/>
    </row>
    <row r="877" spans="3:6" ht="9">
      <c r="C877" s="38"/>
      <c r="D877" s="39"/>
      <c r="E877" s="44"/>
      <c r="F877" s="41"/>
    </row>
    <row r="878" spans="3:6" ht="9">
      <c r="C878" s="38"/>
      <c r="D878" s="39"/>
      <c r="E878" s="44"/>
      <c r="F878" s="41"/>
    </row>
    <row r="879" spans="3:6" ht="9">
      <c r="C879" s="38"/>
      <c r="D879" s="39"/>
      <c r="E879" s="44"/>
      <c r="F879" s="41"/>
    </row>
    <row r="880" spans="3:6" ht="9">
      <c r="C880" s="38"/>
      <c r="D880" s="39"/>
      <c r="E880" s="44"/>
      <c r="F880" s="41"/>
    </row>
    <row r="881" spans="3:6" ht="9">
      <c r="C881" s="38"/>
      <c r="D881" s="39"/>
      <c r="E881" s="44"/>
      <c r="F881" s="41"/>
    </row>
    <row r="882" spans="1:19" s="56" customFormat="1" ht="9">
      <c r="A882" s="113"/>
      <c r="B882" s="112"/>
      <c r="C882" s="38"/>
      <c r="D882" s="39"/>
      <c r="E882" s="44"/>
      <c r="F882" s="41"/>
      <c r="G882" s="44"/>
      <c r="H882" s="84"/>
      <c r="I882" s="84"/>
      <c r="J882" s="84"/>
      <c r="K882" s="84"/>
      <c r="L882" s="29"/>
      <c r="M882" s="29"/>
      <c r="N882" s="29"/>
      <c r="O882" s="29"/>
      <c r="P882" s="29"/>
      <c r="Q882" s="30"/>
      <c r="R882" s="30"/>
      <c r="S882" s="30"/>
    </row>
    <row r="883" spans="3:6" ht="9">
      <c r="C883" s="38"/>
      <c r="D883" s="39"/>
      <c r="E883" s="44"/>
      <c r="F883" s="41"/>
    </row>
    <row r="884" spans="3:6" ht="9">
      <c r="C884" s="38"/>
      <c r="D884" s="39"/>
      <c r="E884" s="44"/>
      <c r="F884" s="41"/>
    </row>
    <row r="885" spans="3:6" ht="9">
      <c r="C885" s="38"/>
      <c r="D885" s="39"/>
      <c r="E885" s="44"/>
      <c r="F885" s="41"/>
    </row>
    <row r="886" spans="3:6" ht="9">
      <c r="C886" s="38"/>
      <c r="D886" s="39"/>
      <c r="E886" s="44"/>
      <c r="F886" s="41"/>
    </row>
    <row r="887" spans="3:6" ht="9">
      <c r="C887" s="38"/>
      <c r="D887" s="39"/>
      <c r="E887" s="44"/>
      <c r="F887" s="41"/>
    </row>
    <row r="888" spans="3:6" ht="9">
      <c r="C888" s="38"/>
      <c r="D888" s="39"/>
      <c r="E888" s="44"/>
      <c r="F888" s="41"/>
    </row>
    <row r="889" spans="3:6" ht="9">
      <c r="C889" s="38"/>
      <c r="D889" s="39"/>
      <c r="E889" s="44"/>
      <c r="F889" s="41"/>
    </row>
    <row r="890" spans="1:19" ht="9">
      <c r="A890" s="115"/>
      <c r="C890" s="38"/>
      <c r="D890" s="39"/>
      <c r="E890" s="44"/>
      <c r="F890" s="41"/>
      <c r="Q890" s="56"/>
      <c r="R890" s="56"/>
      <c r="S890" s="56"/>
    </row>
    <row r="891" spans="2:16" ht="9">
      <c r="B891" s="111"/>
      <c r="C891" s="39"/>
      <c r="D891" s="39"/>
      <c r="E891" s="46"/>
      <c r="F891" s="58"/>
      <c r="G891" s="46"/>
      <c r="H891" s="85"/>
      <c r="I891" s="85"/>
      <c r="J891" s="85"/>
      <c r="K891" s="85"/>
      <c r="L891" s="60"/>
      <c r="M891" s="60"/>
      <c r="N891" s="60"/>
      <c r="O891" s="60"/>
      <c r="P891" s="60"/>
    </row>
    <row r="892" spans="3:6" ht="9">
      <c r="C892" s="38"/>
      <c r="D892" s="39"/>
      <c r="E892" s="44"/>
      <c r="F892" s="41"/>
    </row>
    <row r="893" spans="3:6" ht="9">
      <c r="C893" s="38"/>
      <c r="D893" s="39"/>
      <c r="E893" s="44"/>
      <c r="F893" s="41"/>
    </row>
    <row r="894" spans="3:6" ht="9">
      <c r="C894" s="38"/>
      <c r="D894" s="39"/>
      <c r="E894" s="44"/>
      <c r="F894" s="41"/>
    </row>
    <row r="895" spans="3:6" ht="9">
      <c r="C895" s="38"/>
      <c r="D895" s="39"/>
      <c r="E895" s="44"/>
      <c r="F895" s="41"/>
    </row>
    <row r="896" spans="3:6" ht="9">
      <c r="C896" s="38"/>
      <c r="D896" s="39"/>
      <c r="E896" s="44"/>
      <c r="F896" s="41"/>
    </row>
    <row r="897" spans="1:19" s="56" customFormat="1" ht="9">
      <c r="A897" s="113"/>
      <c r="B897" s="112"/>
      <c r="C897" s="38"/>
      <c r="D897" s="39"/>
      <c r="E897" s="44"/>
      <c r="F897" s="41"/>
      <c r="G897" s="44"/>
      <c r="H897" s="84"/>
      <c r="I897" s="84"/>
      <c r="J897" s="84"/>
      <c r="K897" s="84"/>
      <c r="L897" s="29"/>
      <c r="M897" s="29"/>
      <c r="N897" s="29"/>
      <c r="O897" s="29"/>
      <c r="P897" s="29"/>
      <c r="Q897" s="30"/>
      <c r="R897" s="30"/>
      <c r="S897" s="30"/>
    </row>
    <row r="898" spans="3:6" ht="9">
      <c r="C898" s="38"/>
      <c r="D898" s="39"/>
      <c r="E898" s="44"/>
      <c r="F898" s="41"/>
    </row>
    <row r="899" spans="3:6" ht="9">
      <c r="C899" s="38"/>
      <c r="D899" s="39"/>
      <c r="E899" s="44"/>
      <c r="F899" s="41"/>
    </row>
    <row r="900" spans="3:6" ht="9">
      <c r="C900" s="38"/>
      <c r="D900" s="39"/>
      <c r="E900" s="44"/>
      <c r="F900" s="41"/>
    </row>
    <row r="901" spans="3:6" ht="9">
      <c r="C901" s="38"/>
      <c r="D901" s="39"/>
      <c r="E901" s="44"/>
      <c r="F901" s="41"/>
    </row>
    <row r="902" spans="1:16" ht="9">
      <c r="A902" s="30"/>
      <c r="B902" s="30"/>
      <c r="C902" s="38"/>
      <c r="D902" s="39"/>
      <c r="E902" s="44"/>
      <c r="F902" s="41"/>
      <c r="G902" s="30"/>
      <c r="H902" s="30"/>
      <c r="I902" s="30"/>
      <c r="J902" s="30"/>
      <c r="K902" s="30"/>
      <c r="L902" s="30"/>
      <c r="M902" s="30"/>
      <c r="N902" s="30"/>
      <c r="O902" s="30"/>
      <c r="P902" s="30"/>
    </row>
    <row r="903" spans="1:16" ht="9">
      <c r="A903" s="30"/>
      <c r="B903" s="30"/>
      <c r="C903" s="38"/>
      <c r="D903" s="39"/>
      <c r="E903" s="44"/>
      <c r="F903" s="41"/>
      <c r="G903" s="30"/>
      <c r="H903" s="30"/>
      <c r="I903" s="30"/>
      <c r="J903" s="30"/>
      <c r="K903" s="30"/>
      <c r="L903" s="30"/>
      <c r="M903" s="30"/>
      <c r="N903" s="30"/>
      <c r="O903" s="30"/>
      <c r="P903" s="30"/>
    </row>
    <row r="904" spans="1:16" ht="9">
      <c r="A904" s="30"/>
      <c r="B904" s="30"/>
      <c r="C904" s="38"/>
      <c r="D904" s="39"/>
      <c r="E904" s="44"/>
      <c r="F904" s="41"/>
      <c r="G904" s="30"/>
      <c r="H904" s="30"/>
      <c r="I904" s="30"/>
      <c r="J904" s="30"/>
      <c r="K904" s="30"/>
      <c r="L904" s="30"/>
      <c r="M904" s="30"/>
      <c r="N904" s="30"/>
      <c r="O904" s="30"/>
      <c r="P904" s="30"/>
    </row>
    <row r="905" spans="1:16" ht="9">
      <c r="A905" s="30"/>
      <c r="B905" s="30"/>
      <c r="C905" s="38"/>
      <c r="D905" s="39"/>
      <c r="E905" s="44"/>
      <c r="F905" s="41"/>
      <c r="G905" s="30"/>
      <c r="H905" s="30"/>
      <c r="I905" s="30"/>
      <c r="J905" s="30"/>
      <c r="K905" s="30"/>
      <c r="L905" s="30"/>
      <c r="M905" s="30"/>
      <c r="N905" s="30"/>
      <c r="O905" s="30"/>
      <c r="P905" s="30"/>
    </row>
    <row r="906" spans="1:16" ht="9">
      <c r="A906" s="30"/>
      <c r="B906" s="30"/>
      <c r="C906" s="38"/>
      <c r="D906" s="39"/>
      <c r="E906" s="44"/>
      <c r="F906" s="41"/>
      <c r="G906" s="30"/>
      <c r="H906" s="30"/>
      <c r="I906" s="30"/>
      <c r="J906" s="30"/>
      <c r="K906" s="30"/>
      <c r="L906" s="30"/>
      <c r="M906" s="30"/>
      <c r="N906" s="30"/>
      <c r="O906" s="30"/>
      <c r="P906" s="30"/>
    </row>
    <row r="907" spans="1:16" ht="9">
      <c r="A907" s="30"/>
      <c r="B907" s="30"/>
      <c r="C907" s="38"/>
      <c r="D907" s="39"/>
      <c r="E907" s="44"/>
      <c r="F907" s="41"/>
      <c r="G907" s="30"/>
      <c r="H907" s="30"/>
      <c r="I907" s="30"/>
      <c r="J907" s="30"/>
      <c r="K907" s="30"/>
      <c r="L907" s="30"/>
      <c r="M907" s="30"/>
      <c r="N907" s="30"/>
      <c r="O907" s="30"/>
      <c r="P907" s="30"/>
    </row>
    <row r="908" spans="1:16" ht="9">
      <c r="A908" s="30"/>
      <c r="B908" s="30"/>
      <c r="C908" s="38"/>
      <c r="D908" s="39"/>
      <c r="E908" s="44"/>
      <c r="F908" s="41"/>
      <c r="G908" s="30"/>
      <c r="H908" s="30"/>
      <c r="I908" s="30"/>
      <c r="J908" s="30"/>
      <c r="K908" s="30"/>
      <c r="L908" s="30"/>
      <c r="M908" s="30"/>
      <c r="N908" s="30"/>
      <c r="O908" s="30"/>
      <c r="P908" s="30"/>
    </row>
    <row r="909" spans="1:16" ht="9">
      <c r="A909" s="30"/>
      <c r="B909" s="30"/>
      <c r="C909" s="38"/>
      <c r="D909" s="39"/>
      <c r="E909" s="44"/>
      <c r="F909" s="41"/>
      <c r="G909" s="30"/>
      <c r="H909" s="30"/>
      <c r="I909" s="30"/>
      <c r="J909" s="30"/>
      <c r="K909" s="30"/>
      <c r="L909" s="30"/>
      <c r="M909" s="30"/>
      <c r="N909" s="30"/>
      <c r="O909" s="30"/>
      <c r="P909" s="30"/>
    </row>
    <row r="910" spans="1:16" ht="9">
      <c r="A910" s="30"/>
      <c r="B910" s="30"/>
      <c r="C910" s="38"/>
      <c r="D910" s="39"/>
      <c r="E910" s="44"/>
      <c r="F910" s="41"/>
      <c r="G910" s="30"/>
      <c r="H910" s="30"/>
      <c r="I910" s="30"/>
      <c r="J910" s="30"/>
      <c r="K910" s="30"/>
      <c r="L910" s="30"/>
      <c r="M910" s="30"/>
      <c r="N910" s="30"/>
      <c r="O910" s="30"/>
      <c r="P910" s="30"/>
    </row>
    <row r="911" spans="1:16" ht="9">
      <c r="A911" s="30"/>
      <c r="B911" s="30"/>
      <c r="C911" s="49"/>
      <c r="D911" s="62"/>
      <c r="E911" s="44"/>
      <c r="F911" s="41"/>
      <c r="G911" s="30"/>
      <c r="H911" s="30"/>
      <c r="I911" s="30"/>
      <c r="J911" s="30"/>
      <c r="K911" s="30"/>
      <c r="L911" s="30"/>
      <c r="M911" s="30"/>
      <c r="N911" s="30"/>
      <c r="O911" s="30"/>
      <c r="P911" s="30"/>
    </row>
    <row r="912" spans="1:16" ht="9">
      <c r="A912" s="30"/>
      <c r="B912" s="30"/>
      <c r="C912" s="38"/>
      <c r="D912" s="39"/>
      <c r="E912" s="44"/>
      <c r="F912" s="41"/>
      <c r="G912" s="30"/>
      <c r="H912" s="30"/>
      <c r="I912" s="30"/>
      <c r="J912" s="30"/>
      <c r="K912" s="30"/>
      <c r="L912" s="30"/>
      <c r="M912" s="30"/>
      <c r="N912" s="30"/>
      <c r="O912" s="30"/>
      <c r="P912" s="30"/>
    </row>
    <row r="913" spans="1:16" ht="9">
      <c r="A913" s="30"/>
      <c r="B913" s="30"/>
      <c r="C913" s="38"/>
      <c r="D913" s="39"/>
      <c r="E913" s="44"/>
      <c r="F913" s="41"/>
      <c r="G913" s="30"/>
      <c r="H913" s="30"/>
      <c r="I913" s="30"/>
      <c r="J913" s="30"/>
      <c r="K913" s="30"/>
      <c r="L913" s="30"/>
      <c r="M913" s="30"/>
      <c r="N913" s="30"/>
      <c r="O913" s="30"/>
      <c r="P913" s="30"/>
    </row>
    <row r="914" spans="1:16" ht="9">
      <c r="A914" s="30"/>
      <c r="B914" s="30"/>
      <c r="C914" s="38"/>
      <c r="D914" s="39"/>
      <c r="E914" s="44"/>
      <c r="F914" s="41"/>
      <c r="G914" s="30"/>
      <c r="H914" s="30"/>
      <c r="I914" s="30"/>
      <c r="J914" s="30"/>
      <c r="K914" s="30"/>
      <c r="L914" s="30"/>
      <c r="M914" s="30"/>
      <c r="N914" s="30"/>
      <c r="O914" s="30"/>
      <c r="P914" s="30"/>
    </row>
    <row r="915" spans="1:16" ht="9">
      <c r="A915" s="30"/>
      <c r="B915" s="30"/>
      <c r="C915" s="38"/>
      <c r="D915" s="39"/>
      <c r="E915" s="44"/>
      <c r="F915" s="41"/>
      <c r="G915" s="30"/>
      <c r="H915" s="30"/>
      <c r="I915" s="30"/>
      <c r="J915" s="30"/>
      <c r="K915" s="30"/>
      <c r="L915" s="30"/>
      <c r="M915" s="30"/>
      <c r="N915" s="30"/>
      <c r="O915" s="30"/>
      <c r="P915" s="30"/>
    </row>
    <row r="916" spans="1:16" ht="9">
      <c r="A916" s="30"/>
      <c r="B916" s="30"/>
      <c r="C916" s="38"/>
      <c r="D916" s="39"/>
      <c r="E916" s="44"/>
      <c r="F916" s="41"/>
      <c r="G916" s="30"/>
      <c r="H916" s="30"/>
      <c r="I916" s="30"/>
      <c r="J916" s="30"/>
      <c r="K916" s="30"/>
      <c r="L916" s="30"/>
      <c r="M916" s="30"/>
      <c r="N916" s="30"/>
      <c r="O916" s="30"/>
      <c r="P916" s="30"/>
    </row>
    <row r="917" spans="1:16" ht="9">
      <c r="A917" s="30"/>
      <c r="B917" s="30"/>
      <c r="C917" s="38"/>
      <c r="D917" s="39"/>
      <c r="E917" s="44"/>
      <c r="F917" s="41"/>
      <c r="G917" s="30"/>
      <c r="H917" s="30"/>
      <c r="I917" s="30"/>
      <c r="J917" s="30"/>
      <c r="K917" s="30"/>
      <c r="L917" s="30"/>
      <c r="M917" s="30"/>
      <c r="N917" s="30"/>
      <c r="O917" s="30"/>
      <c r="P917" s="30"/>
    </row>
    <row r="918" spans="3:6" ht="9">
      <c r="C918" s="38"/>
      <c r="D918" s="39"/>
      <c r="E918" s="44"/>
      <c r="F918" s="41"/>
    </row>
    <row r="919" spans="3:6" ht="9">
      <c r="C919" s="38"/>
      <c r="D919" s="39"/>
      <c r="E919" s="44"/>
      <c r="F919" s="41"/>
    </row>
    <row r="920" spans="3:6" ht="9">
      <c r="C920" s="38"/>
      <c r="D920" s="39"/>
      <c r="E920" s="44"/>
      <c r="F920" s="41"/>
    </row>
    <row r="921" spans="3:6" ht="9">
      <c r="C921" s="38"/>
      <c r="D921" s="39"/>
      <c r="E921" s="44"/>
      <c r="F921" s="41"/>
    </row>
    <row r="922" spans="3:6" ht="9">
      <c r="C922" s="38"/>
      <c r="D922" s="39"/>
      <c r="E922" s="44"/>
      <c r="F922" s="41"/>
    </row>
    <row r="923" spans="3:6" ht="9">
      <c r="C923" s="38"/>
      <c r="D923" s="39"/>
      <c r="E923" s="44"/>
      <c r="F923" s="41"/>
    </row>
    <row r="924" spans="3:6" ht="9">
      <c r="C924" s="38"/>
      <c r="D924" s="39"/>
      <c r="E924" s="44"/>
      <c r="F924" s="41"/>
    </row>
    <row r="925" spans="3:6" ht="9">
      <c r="C925" s="38"/>
      <c r="D925" s="39"/>
      <c r="E925" s="44"/>
      <c r="F925" s="41"/>
    </row>
    <row r="926" spans="3:6" ht="9">
      <c r="C926" s="38"/>
      <c r="D926" s="39"/>
      <c r="E926" s="44"/>
      <c r="F926" s="41"/>
    </row>
    <row r="927" spans="3:6" ht="9">
      <c r="C927" s="38"/>
      <c r="D927" s="39"/>
      <c r="E927" s="44"/>
      <c r="F927" s="41"/>
    </row>
    <row r="928" spans="3:6" ht="9">
      <c r="C928" s="38"/>
      <c r="D928" s="39"/>
      <c r="E928" s="44"/>
      <c r="F928" s="41"/>
    </row>
    <row r="929" spans="3:6" ht="9">
      <c r="C929" s="38"/>
      <c r="D929" s="39"/>
      <c r="E929" s="44"/>
      <c r="F929" s="41"/>
    </row>
    <row r="930" spans="3:6" ht="9">
      <c r="C930" s="38"/>
      <c r="D930" s="39"/>
      <c r="E930" s="44"/>
      <c r="F930" s="41"/>
    </row>
    <row r="931" spans="1:19" ht="9">
      <c r="A931" s="115"/>
      <c r="C931" s="38"/>
      <c r="D931" s="39"/>
      <c r="E931" s="44"/>
      <c r="F931" s="41"/>
      <c r="Q931" s="56"/>
      <c r="R931" s="56"/>
      <c r="S931" s="56"/>
    </row>
    <row r="932" spans="2:16" ht="9">
      <c r="B932" s="111"/>
      <c r="C932" s="39"/>
      <c r="D932" s="39"/>
      <c r="E932" s="46"/>
      <c r="F932" s="58"/>
      <c r="G932" s="46"/>
      <c r="H932" s="85"/>
      <c r="I932" s="85"/>
      <c r="J932" s="85"/>
      <c r="K932" s="85"/>
      <c r="L932" s="60"/>
      <c r="M932" s="60"/>
      <c r="N932" s="60"/>
      <c r="O932" s="60"/>
      <c r="P932" s="60"/>
    </row>
    <row r="933" spans="3:6" ht="9">
      <c r="C933" s="38"/>
      <c r="D933" s="39"/>
      <c r="E933" s="44"/>
      <c r="F933" s="41"/>
    </row>
    <row r="934" spans="1:16" ht="9">
      <c r="A934" s="30"/>
      <c r="B934" s="30"/>
      <c r="C934" s="38"/>
      <c r="D934" s="39"/>
      <c r="E934" s="44"/>
      <c r="F934" s="41"/>
      <c r="G934" s="30"/>
      <c r="H934" s="30"/>
      <c r="I934" s="30"/>
      <c r="J934" s="30"/>
      <c r="K934" s="30"/>
      <c r="L934" s="30"/>
      <c r="M934" s="30"/>
      <c r="N934" s="30"/>
      <c r="O934" s="30"/>
      <c r="P934" s="30"/>
    </row>
    <row r="935" spans="1:16" ht="9">
      <c r="A935" s="30"/>
      <c r="B935" s="30"/>
      <c r="C935" s="38"/>
      <c r="D935" s="39"/>
      <c r="E935" s="44"/>
      <c r="F935" s="41"/>
      <c r="G935" s="30"/>
      <c r="H935" s="30"/>
      <c r="I935" s="30"/>
      <c r="J935" s="30"/>
      <c r="K935" s="30"/>
      <c r="L935" s="30"/>
      <c r="M935" s="30"/>
      <c r="N935" s="30"/>
      <c r="O935" s="30"/>
      <c r="P935" s="30"/>
    </row>
    <row r="936" spans="1:16" ht="9">
      <c r="A936" s="30"/>
      <c r="B936" s="30"/>
      <c r="C936" s="38"/>
      <c r="D936" s="39"/>
      <c r="E936" s="44"/>
      <c r="F936" s="41"/>
      <c r="G936" s="30"/>
      <c r="H936" s="30"/>
      <c r="I936" s="30"/>
      <c r="J936" s="30"/>
      <c r="K936" s="30"/>
      <c r="L936" s="30"/>
      <c r="M936" s="30"/>
      <c r="N936" s="30"/>
      <c r="O936" s="30"/>
      <c r="P936" s="30"/>
    </row>
    <row r="937" spans="1:16" ht="9">
      <c r="A937" s="30"/>
      <c r="B937" s="30"/>
      <c r="C937" s="49"/>
      <c r="D937" s="62"/>
      <c r="E937" s="44"/>
      <c r="F937" s="41"/>
      <c r="G937" s="30"/>
      <c r="H937" s="30"/>
      <c r="I937" s="30"/>
      <c r="J937" s="30"/>
      <c r="K937" s="30"/>
      <c r="L937" s="30"/>
      <c r="M937" s="30"/>
      <c r="N937" s="30"/>
      <c r="O937" s="30"/>
      <c r="P937" s="30"/>
    </row>
    <row r="938" spans="1:19" s="56" customFormat="1" ht="9">
      <c r="A938" s="30"/>
      <c r="B938" s="30"/>
      <c r="C938" s="38"/>
      <c r="D938" s="39"/>
      <c r="E938" s="44"/>
      <c r="F938" s="41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</row>
    <row r="939" spans="1:16" ht="9">
      <c r="A939" s="30"/>
      <c r="B939" s="30"/>
      <c r="C939" s="38"/>
      <c r="D939" s="39"/>
      <c r="E939" s="44"/>
      <c r="F939" s="41"/>
      <c r="G939" s="30"/>
      <c r="H939" s="30"/>
      <c r="I939" s="30"/>
      <c r="J939" s="30"/>
      <c r="K939" s="30"/>
      <c r="L939" s="30"/>
      <c r="M939" s="30"/>
      <c r="N939" s="30"/>
      <c r="O939" s="30"/>
      <c r="P939" s="30"/>
    </row>
    <row r="940" spans="1:16" ht="9">
      <c r="A940" s="30"/>
      <c r="B940" s="30"/>
      <c r="C940" s="38"/>
      <c r="D940" s="39"/>
      <c r="E940" s="44"/>
      <c r="F940" s="41"/>
      <c r="G940" s="30"/>
      <c r="H940" s="30"/>
      <c r="I940" s="30"/>
      <c r="J940" s="30"/>
      <c r="K940" s="30"/>
      <c r="L940" s="30"/>
      <c r="M940" s="30"/>
      <c r="N940" s="30"/>
      <c r="O940" s="30"/>
      <c r="P940" s="30"/>
    </row>
    <row r="941" spans="1:16" ht="12.75" customHeight="1">
      <c r="A941" s="30"/>
      <c r="B941" s="30"/>
      <c r="C941" s="38"/>
      <c r="D941" s="39"/>
      <c r="E941" s="44"/>
      <c r="F941" s="41"/>
      <c r="G941" s="30"/>
      <c r="H941" s="30"/>
      <c r="I941" s="30"/>
      <c r="J941" s="30"/>
      <c r="K941" s="30"/>
      <c r="L941" s="30"/>
      <c r="M941" s="30"/>
      <c r="N941" s="30"/>
      <c r="O941" s="30"/>
      <c r="P941" s="30"/>
    </row>
    <row r="942" spans="1:16" ht="9">
      <c r="A942" s="30"/>
      <c r="B942" s="30"/>
      <c r="C942" s="38"/>
      <c r="D942" s="39"/>
      <c r="E942" s="44"/>
      <c r="F942" s="41"/>
      <c r="G942" s="30"/>
      <c r="H942" s="30"/>
      <c r="I942" s="30"/>
      <c r="J942" s="30"/>
      <c r="K942" s="30"/>
      <c r="L942" s="30"/>
      <c r="M942" s="30"/>
      <c r="N942" s="30"/>
      <c r="O942" s="30"/>
      <c r="P942" s="30"/>
    </row>
    <row r="943" spans="1:16" ht="9">
      <c r="A943" s="30"/>
      <c r="B943" s="30"/>
      <c r="C943" s="38"/>
      <c r="D943" s="39"/>
      <c r="E943" s="44"/>
      <c r="F943" s="41"/>
      <c r="G943" s="30"/>
      <c r="H943" s="30"/>
      <c r="I943" s="30"/>
      <c r="J943" s="30"/>
      <c r="K943" s="30"/>
      <c r="L943" s="30"/>
      <c r="M943" s="30"/>
      <c r="N943" s="30"/>
      <c r="O943" s="30"/>
      <c r="P943" s="30"/>
    </row>
    <row r="944" spans="1:16" ht="9">
      <c r="A944" s="30"/>
      <c r="B944" s="30"/>
      <c r="C944" s="38"/>
      <c r="D944" s="39"/>
      <c r="E944" s="44"/>
      <c r="F944" s="41"/>
      <c r="G944" s="30"/>
      <c r="H944" s="30"/>
      <c r="I944" s="30"/>
      <c r="J944" s="30"/>
      <c r="K944" s="30"/>
      <c r="L944" s="30"/>
      <c r="M944" s="30"/>
      <c r="N944" s="30"/>
      <c r="O944" s="30"/>
      <c r="P944" s="30"/>
    </row>
    <row r="945" spans="1:16" ht="9">
      <c r="A945" s="30"/>
      <c r="B945" s="30"/>
      <c r="C945" s="38"/>
      <c r="D945" s="39"/>
      <c r="E945" s="44"/>
      <c r="F945" s="41"/>
      <c r="G945" s="30"/>
      <c r="H945" s="30"/>
      <c r="I945" s="30"/>
      <c r="J945" s="30"/>
      <c r="K945" s="30"/>
      <c r="L945" s="30"/>
      <c r="M945" s="30"/>
      <c r="N945" s="30"/>
      <c r="O945" s="30"/>
      <c r="P945" s="30"/>
    </row>
    <row r="946" spans="1:16" ht="9">
      <c r="A946" s="30"/>
      <c r="B946" s="30"/>
      <c r="C946" s="38"/>
      <c r="D946" s="39"/>
      <c r="E946" s="44"/>
      <c r="F946" s="41"/>
      <c r="G946" s="30"/>
      <c r="H946" s="30"/>
      <c r="I946" s="30"/>
      <c r="J946" s="30"/>
      <c r="K946" s="30"/>
      <c r="L946" s="30"/>
      <c r="M946" s="30"/>
      <c r="N946" s="30"/>
      <c r="O946" s="30"/>
      <c r="P946" s="30"/>
    </row>
    <row r="947" spans="1:16" ht="9">
      <c r="A947" s="30"/>
      <c r="B947" s="30"/>
      <c r="C947" s="38"/>
      <c r="D947" s="39"/>
      <c r="E947" s="44"/>
      <c r="F947" s="41"/>
      <c r="G947" s="30"/>
      <c r="H947" s="30"/>
      <c r="I947" s="30"/>
      <c r="J947" s="30"/>
      <c r="K947" s="30"/>
      <c r="L947" s="30"/>
      <c r="M947" s="30"/>
      <c r="N947" s="30"/>
      <c r="O947" s="30"/>
      <c r="P947" s="30"/>
    </row>
    <row r="948" spans="1:16" ht="9">
      <c r="A948" s="30"/>
      <c r="B948" s="30"/>
      <c r="C948" s="38"/>
      <c r="D948" s="39"/>
      <c r="E948" s="44"/>
      <c r="F948" s="41"/>
      <c r="G948" s="30"/>
      <c r="H948" s="30"/>
      <c r="I948" s="30"/>
      <c r="J948" s="30"/>
      <c r="K948" s="30"/>
      <c r="L948" s="30"/>
      <c r="M948" s="30"/>
      <c r="N948" s="30"/>
      <c r="O948" s="30"/>
      <c r="P948" s="30"/>
    </row>
    <row r="949" spans="1:16" ht="9">
      <c r="A949" s="30"/>
      <c r="B949" s="30"/>
      <c r="C949" s="38"/>
      <c r="D949" s="39"/>
      <c r="E949" s="44"/>
      <c r="F949" s="41"/>
      <c r="G949" s="30"/>
      <c r="H949" s="30"/>
      <c r="I949" s="30"/>
      <c r="J949" s="30"/>
      <c r="K949" s="30"/>
      <c r="L949" s="30"/>
      <c r="M949" s="30"/>
      <c r="N949" s="30"/>
      <c r="O949" s="30"/>
      <c r="P949" s="30"/>
    </row>
    <row r="950" spans="1:16" ht="9">
      <c r="A950" s="30"/>
      <c r="B950" s="30"/>
      <c r="C950" s="38"/>
      <c r="D950" s="39"/>
      <c r="E950" s="44"/>
      <c r="F950" s="41"/>
      <c r="G950" s="30"/>
      <c r="H950" s="30"/>
      <c r="I950" s="30"/>
      <c r="J950" s="30"/>
      <c r="K950" s="30"/>
      <c r="L950" s="30"/>
      <c r="M950" s="30"/>
      <c r="N950" s="30"/>
      <c r="O950" s="30"/>
      <c r="P950" s="30"/>
    </row>
    <row r="951" spans="1:16" ht="9">
      <c r="A951" s="30"/>
      <c r="B951" s="30"/>
      <c r="C951" s="38"/>
      <c r="D951" s="39"/>
      <c r="E951" s="44"/>
      <c r="F951" s="41"/>
      <c r="G951" s="30"/>
      <c r="H951" s="30"/>
      <c r="I951" s="30"/>
      <c r="J951" s="30"/>
      <c r="K951" s="30"/>
      <c r="L951" s="30"/>
      <c r="M951" s="30"/>
      <c r="N951" s="30"/>
      <c r="O951" s="30"/>
      <c r="P951" s="30"/>
    </row>
    <row r="952" spans="1:16" ht="12.75" customHeight="1">
      <c r="A952" s="30"/>
      <c r="B952" s="30"/>
      <c r="C952" s="38"/>
      <c r="D952" s="39"/>
      <c r="E952" s="44"/>
      <c r="F952" s="41"/>
      <c r="G952" s="30"/>
      <c r="H952" s="30"/>
      <c r="I952" s="30"/>
      <c r="J952" s="30"/>
      <c r="K952" s="30"/>
      <c r="L952" s="30"/>
      <c r="M952" s="30"/>
      <c r="N952" s="30"/>
      <c r="O952" s="30"/>
      <c r="P952" s="30"/>
    </row>
    <row r="953" spans="1:16" ht="9">
      <c r="A953" s="30"/>
      <c r="B953" s="30"/>
      <c r="C953" s="38"/>
      <c r="D953" s="39"/>
      <c r="E953" s="44"/>
      <c r="F953" s="41"/>
      <c r="G953" s="30"/>
      <c r="H953" s="30"/>
      <c r="I953" s="30"/>
      <c r="J953" s="30"/>
      <c r="K953" s="30"/>
      <c r="L953" s="30"/>
      <c r="M953" s="30"/>
      <c r="N953" s="30"/>
      <c r="O953" s="30"/>
      <c r="P953" s="30"/>
    </row>
    <row r="954" spans="1:16" ht="9">
      <c r="A954" s="30"/>
      <c r="B954" s="30"/>
      <c r="C954" s="38"/>
      <c r="D954" s="39"/>
      <c r="E954" s="44"/>
      <c r="F954" s="41"/>
      <c r="G954" s="30"/>
      <c r="H954" s="30"/>
      <c r="I954" s="30"/>
      <c r="J954" s="30"/>
      <c r="K954" s="30"/>
      <c r="L954" s="30"/>
      <c r="M954" s="30"/>
      <c r="N954" s="30"/>
      <c r="O954" s="30"/>
      <c r="P954" s="30"/>
    </row>
    <row r="955" spans="1:16" ht="9">
      <c r="A955" s="30"/>
      <c r="B955" s="30"/>
      <c r="C955" s="38"/>
      <c r="D955" s="39"/>
      <c r="E955" s="44"/>
      <c r="F955" s="41"/>
      <c r="G955" s="30"/>
      <c r="H955" s="30"/>
      <c r="I955" s="30"/>
      <c r="J955" s="30"/>
      <c r="K955" s="30"/>
      <c r="L955" s="30"/>
      <c r="M955" s="30"/>
      <c r="N955" s="30"/>
      <c r="O955" s="30"/>
      <c r="P955" s="30"/>
    </row>
    <row r="956" spans="1:16" ht="9">
      <c r="A956" s="30"/>
      <c r="B956" s="30"/>
      <c r="C956" s="38"/>
      <c r="D956" s="39"/>
      <c r="E956" s="44"/>
      <c r="F956" s="41"/>
      <c r="G956" s="30"/>
      <c r="H956" s="30"/>
      <c r="I956" s="30"/>
      <c r="J956" s="30"/>
      <c r="K956" s="30"/>
      <c r="L956" s="30"/>
      <c r="M956" s="30"/>
      <c r="N956" s="30"/>
      <c r="O956" s="30"/>
      <c r="P956" s="30"/>
    </row>
    <row r="957" spans="1:16" ht="9">
      <c r="A957" s="30"/>
      <c r="B957" s="30"/>
      <c r="C957" s="38"/>
      <c r="D957" s="39"/>
      <c r="E957" s="44"/>
      <c r="F957" s="41"/>
      <c r="G957" s="30"/>
      <c r="H957" s="30"/>
      <c r="I957" s="30"/>
      <c r="J957" s="30"/>
      <c r="K957" s="30"/>
      <c r="L957" s="30"/>
      <c r="M957" s="30"/>
      <c r="N957" s="30"/>
      <c r="O957" s="30"/>
      <c r="P957" s="30"/>
    </row>
    <row r="958" spans="1:16" ht="9">
      <c r="A958" s="30"/>
      <c r="B958" s="30"/>
      <c r="C958" s="38"/>
      <c r="D958" s="39"/>
      <c r="E958" s="44"/>
      <c r="F958" s="41"/>
      <c r="G958" s="30"/>
      <c r="H958" s="30"/>
      <c r="I958" s="30"/>
      <c r="J958" s="30"/>
      <c r="K958" s="30"/>
      <c r="L958" s="30"/>
      <c r="M958" s="30"/>
      <c r="N958" s="30"/>
      <c r="O958" s="30"/>
      <c r="P958" s="30"/>
    </row>
    <row r="959" spans="1:16" ht="9">
      <c r="A959" s="30"/>
      <c r="B959" s="30"/>
      <c r="C959" s="38"/>
      <c r="D959" s="39"/>
      <c r="E959" s="44"/>
      <c r="F959" s="41"/>
      <c r="G959" s="30"/>
      <c r="H959" s="30"/>
      <c r="I959" s="30"/>
      <c r="J959" s="30"/>
      <c r="K959" s="30"/>
      <c r="L959" s="30"/>
      <c r="M959" s="30"/>
      <c r="N959" s="30"/>
      <c r="O959" s="30"/>
      <c r="P959" s="30"/>
    </row>
    <row r="960" spans="1:16" ht="12.75" customHeight="1">
      <c r="A960" s="30"/>
      <c r="B960" s="30"/>
      <c r="C960" s="38"/>
      <c r="D960" s="39"/>
      <c r="E960" s="44"/>
      <c r="F960" s="41"/>
      <c r="G960" s="30"/>
      <c r="H960" s="30"/>
      <c r="I960" s="30"/>
      <c r="J960" s="30"/>
      <c r="K960" s="30"/>
      <c r="L960" s="30"/>
      <c r="M960" s="30"/>
      <c r="N960" s="30"/>
      <c r="O960" s="30"/>
      <c r="P960" s="30"/>
    </row>
    <row r="961" spans="1:16" ht="9">
      <c r="A961" s="30"/>
      <c r="B961" s="30"/>
      <c r="C961" s="38"/>
      <c r="D961" s="39"/>
      <c r="E961" s="44"/>
      <c r="F961" s="41"/>
      <c r="G961" s="30"/>
      <c r="H961" s="30"/>
      <c r="I961" s="30"/>
      <c r="J961" s="30"/>
      <c r="K961" s="30"/>
      <c r="L961" s="30"/>
      <c r="M961" s="30"/>
      <c r="N961" s="30"/>
      <c r="O961" s="30"/>
      <c r="P961" s="30"/>
    </row>
    <row r="962" spans="1:16" ht="9">
      <c r="A962" s="30"/>
      <c r="B962" s="30"/>
      <c r="C962" s="38"/>
      <c r="D962" s="39"/>
      <c r="E962" s="44"/>
      <c r="F962" s="41"/>
      <c r="G962" s="30"/>
      <c r="H962" s="30"/>
      <c r="I962" s="30"/>
      <c r="J962" s="30"/>
      <c r="K962" s="30"/>
      <c r="L962" s="30"/>
      <c r="M962" s="30"/>
      <c r="N962" s="30"/>
      <c r="O962" s="30"/>
      <c r="P962" s="30"/>
    </row>
    <row r="963" spans="1:16" ht="9">
      <c r="A963" s="30"/>
      <c r="B963" s="30"/>
      <c r="C963" s="38"/>
      <c r="D963" s="39"/>
      <c r="E963" s="44"/>
      <c r="F963" s="41"/>
      <c r="G963" s="30"/>
      <c r="H963" s="30"/>
      <c r="I963" s="30"/>
      <c r="J963" s="30"/>
      <c r="K963" s="30"/>
      <c r="L963" s="30"/>
      <c r="M963" s="30"/>
      <c r="N963" s="30"/>
      <c r="O963" s="30"/>
      <c r="P963" s="30"/>
    </row>
    <row r="964" spans="1:16" ht="9">
      <c r="A964" s="30"/>
      <c r="B964" s="30"/>
      <c r="C964" s="38"/>
      <c r="D964" s="39"/>
      <c r="E964" s="44"/>
      <c r="F964" s="41"/>
      <c r="G964" s="30"/>
      <c r="H964" s="30"/>
      <c r="I964" s="30"/>
      <c r="J964" s="30"/>
      <c r="K964" s="30"/>
      <c r="L964" s="30"/>
      <c r="M964" s="30"/>
      <c r="N964" s="30"/>
      <c r="O964" s="30"/>
      <c r="P964" s="30"/>
    </row>
    <row r="965" spans="1:16" ht="9">
      <c r="A965" s="30"/>
      <c r="B965" s="30"/>
      <c r="C965" s="38"/>
      <c r="D965" s="39"/>
      <c r="E965" s="44"/>
      <c r="F965" s="41"/>
      <c r="G965" s="30"/>
      <c r="H965" s="30"/>
      <c r="I965" s="30"/>
      <c r="J965" s="30"/>
      <c r="K965" s="30"/>
      <c r="L965" s="30"/>
      <c r="M965" s="30"/>
      <c r="N965" s="30"/>
      <c r="O965" s="30"/>
      <c r="P965" s="30"/>
    </row>
    <row r="966" spans="1:16" ht="9">
      <c r="A966" s="30"/>
      <c r="B966" s="30"/>
      <c r="C966" s="38"/>
      <c r="D966" s="39"/>
      <c r="E966" s="44"/>
      <c r="F966" s="41"/>
      <c r="G966" s="30"/>
      <c r="H966" s="30"/>
      <c r="I966" s="30"/>
      <c r="J966" s="30"/>
      <c r="K966" s="30"/>
      <c r="L966" s="30"/>
      <c r="M966" s="30"/>
      <c r="N966" s="30"/>
      <c r="O966" s="30"/>
      <c r="P966" s="30"/>
    </row>
    <row r="967" spans="1:16" ht="9">
      <c r="A967" s="30"/>
      <c r="B967" s="30"/>
      <c r="C967" s="38"/>
      <c r="D967" s="39"/>
      <c r="E967" s="44"/>
      <c r="F967" s="41"/>
      <c r="G967" s="30"/>
      <c r="H967" s="30"/>
      <c r="I967" s="30"/>
      <c r="J967" s="30"/>
      <c r="K967" s="30"/>
      <c r="L967" s="30"/>
      <c r="M967" s="30"/>
      <c r="N967" s="30"/>
      <c r="O967" s="30"/>
      <c r="P967" s="30"/>
    </row>
    <row r="968" spans="1:16" ht="9">
      <c r="A968" s="30"/>
      <c r="B968" s="30"/>
      <c r="C968" s="38"/>
      <c r="D968" s="39"/>
      <c r="E968" s="44"/>
      <c r="F968" s="41"/>
      <c r="G968" s="30"/>
      <c r="H968" s="30"/>
      <c r="I968" s="30"/>
      <c r="J968" s="30"/>
      <c r="K968" s="30"/>
      <c r="L968" s="30"/>
      <c r="M968" s="30"/>
      <c r="N968" s="30"/>
      <c r="O968" s="30"/>
      <c r="P968" s="30"/>
    </row>
    <row r="969" spans="1:16" ht="9">
      <c r="A969" s="30"/>
      <c r="B969" s="30"/>
      <c r="C969" s="38"/>
      <c r="D969" s="39"/>
      <c r="E969" s="44"/>
      <c r="F969" s="41"/>
      <c r="G969" s="30"/>
      <c r="H969" s="30"/>
      <c r="I969" s="30"/>
      <c r="J969" s="30"/>
      <c r="K969" s="30"/>
      <c r="L969" s="30"/>
      <c r="M969" s="30"/>
      <c r="N969" s="30"/>
      <c r="O969" s="30"/>
      <c r="P969" s="30"/>
    </row>
    <row r="970" spans="1:16" ht="9">
      <c r="A970" s="30"/>
      <c r="B970" s="30"/>
      <c r="C970" s="38"/>
      <c r="D970" s="39"/>
      <c r="E970" s="44"/>
      <c r="F970" s="41"/>
      <c r="G970" s="30"/>
      <c r="H970" s="30"/>
      <c r="I970" s="30"/>
      <c r="J970" s="30"/>
      <c r="K970" s="30"/>
      <c r="L970" s="30"/>
      <c r="M970" s="30"/>
      <c r="N970" s="30"/>
      <c r="O970" s="30"/>
      <c r="P970" s="30"/>
    </row>
    <row r="971" spans="1:16" ht="9">
      <c r="A971" s="30"/>
      <c r="B971" s="30"/>
      <c r="C971" s="38"/>
      <c r="D971" s="39"/>
      <c r="E971" s="44"/>
      <c r="F971" s="41"/>
      <c r="G971" s="30"/>
      <c r="H971" s="30"/>
      <c r="I971" s="30"/>
      <c r="J971" s="30"/>
      <c r="K971" s="30"/>
      <c r="L971" s="30"/>
      <c r="M971" s="30"/>
      <c r="N971" s="30"/>
      <c r="O971" s="30"/>
      <c r="P971" s="30"/>
    </row>
    <row r="972" spans="1:16" ht="9">
      <c r="A972" s="30"/>
      <c r="B972" s="30"/>
      <c r="C972" s="38"/>
      <c r="D972" s="39"/>
      <c r="E972" s="44"/>
      <c r="F972" s="41"/>
      <c r="G972" s="30"/>
      <c r="H972" s="30"/>
      <c r="I972" s="30"/>
      <c r="J972" s="30"/>
      <c r="K972" s="30"/>
      <c r="L972" s="30"/>
      <c r="M972" s="30"/>
      <c r="N972" s="30"/>
      <c r="O972" s="30"/>
      <c r="P972" s="30"/>
    </row>
    <row r="973" spans="1:16" ht="9">
      <c r="A973" s="30"/>
      <c r="B973" s="30"/>
      <c r="C973" s="38"/>
      <c r="D973" s="39"/>
      <c r="E973" s="44"/>
      <c r="F973" s="41"/>
      <c r="G973" s="30"/>
      <c r="H973" s="30"/>
      <c r="I973" s="30"/>
      <c r="J973" s="30"/>
      <c r="K973" s="30"/>
      <c r="L973" s="30"/>
      <c r="M973" s="30"/>
      <c r="N973" s="30"/>
      <c r="O973" s="30"/>
      <c r="P973" s="30"/>
    </row>
    <row r="974" spans="1:16" ht="9">
      <c r="A974" s="30"/>
      <c r="B974" s="30"/>
      <c r="C974" s="38"/>
      <c r="D974" s="39"/>
      <c r="E974" s="44"/>
      <c r="F974" s="41"/>
      <c r="G974" s="30"/>
      <c r="H974" s="30"/>
      <c r="I974" s="30"/>
      <c r="J974" s="30"/>
      <c r="K974" s="30"/>
      <c r="L974" s="30"/>
      <c r="M974" s="30"/>
      <c r="N974" s="30"/>
      <c r="O974" s="30"/>
      <c r="P974" s="30"/>
    </row>
    <row r="975" spans="1:16" ht="9">
      <c r="A975" s="30"/>
      <c r="B975" s="30"/>
      <c r="C975" s="38"/>
      <c r="D975" s="39"/>
      <c r="E975" s="44"/>
      <c r="F975" s="41"/>
      <c r="G975" s="30"/>
      <c r="H975" s="30"/>
      <c r="I975" s="30"/>
      <c r="J975" s="30"/>
      <c r="K975" s="30"/>
      <c r="L975" s="30"/>
      <c r="M975" s="30"/>
      <c r="N975" s="30"/>
      <c r="O975" s="30"/>
      <c r="P975" s="30"/>
    </row>
    <row r="976" spans="1:16" ht="9">
      <c r="A976" s="30"/>
      <c r="B976" s="30"/>
      <c r="C976" s="38"/>
      <c r="D976" s="39"/>
      <c r="E976" s="44"/>
      <c r="F976" s="41"/>
      <c r="G976" s="30"/>
      <c r="H976" s="30"/>
      <c r="I976" s="30"/>
      <c r="J976" s="30"/>
      <c r="K976" s="30"/>
      <c r="L976" s="30"/>
      <c r="M976" s="30"/>
      <c r="N976" s="30"/>
      <c r="O976" s="30"/>
      <c r="P976" s="30"/>
    </row>
    <row r="977" spans="1:16" ht="9">
      <c r="A977" s="30"/>
      <c r="B977" s="30"/>
      <c r="C977" s="38"/>
      <c r="D977" s="39"/>
      <c r="E977" s="44"/>
      <c r="F977" s="41"/>
      <c r="G977" s="30"/>
      <c r="H977" s="30"/>
      <c r="I977" s="30"/>
      <c r="J977" s="30"/>
      <c r="K977" s="30"/>
      <c r="L977" s="30"/>
      <c r="M977" s="30"/>
      <c r="N977" s="30"/>
      <c r="O977" s="30"/>
      <c r="P977" s="30"/>
    </row>
    <row r="978" spans="1:16" ht="12.75" customHeight="1">
      <c r="A978" s="30"/>
      <c r="B978" s="30"/>
      <c r="C978" s="38"/>
      <c r="D978" s="39"/>
      <c r="E978" s="44"/>
      <c r="F978" s="41"/>
      <c r="G978" s="30"/>
      <c r="H978" s="30"/>
      <c r="I978" s="30"/>
      <c r="J978" s="30"/>
      <c r="K978" s="30"/>
      <c r="L978" s="30"/>
      <c r="M978" s="30"/>
      <c r="N978" s="30"/>
      <c r="O978" s="30"/>
      <c r="P978" s="30"/>
    </row>
    <row r="979" spans="1:16" ht="9">
      <c r="A979" s="30"/>
      <c r="B979" s="30"/>
      <c r="C979" s="38"/>
      <c r="D979" s="39"/>
      <c r="E979" s="44"/>
      <c r="F979" s="41"/>
      <c r="G979" s="30"/>
      <c r="H979" s="30"/>
      <c r="I979" s="30"/>
      <c r="J979" s="30"/>
      <c r="K979" s="30"/>
      <c r="L979" s="30"/>
      <c r="M979" s="30"/>
      <c r="N979" s="30"/>
      <c r="O979" s="30"/>
      <c r="P979" s="30"/>
    </row>
    <row r="980" spans="1:16" ht="9">
      <c r="A980" s="30"/>
      <c r="B980" s="30"/>
      <c r="C980" s="38"/>
      <c r="D980" s="39"/>
      <c r="E980" s="44"/>
      <c r="F980" s="41"/>
      <c r="G980" s="30"/>
      <c r="H980" s="30"/>
      <c r="I980" s="30"/>
      <c r="J980" s="30"/>
      <c r="K980" s="30"/>
      <c r="L980" s="30"/>
      <c r="M980" s="30"/>
      <c r="N980" s="30"/>
      <c r="O980" s="30"/>
      <c r="P980" s="30"/>
    </row>
    <row r="981" spans="1:16" ht="9">
      <c r="A981" s="30"/>
      <c r="B981" s="30"/>
      <c r="C981" s="38"/>
      <c r="D981" s="39"/>
      <c r="E981" s="44"/>
      <c r="F981" s="41"/>
      <c r="G981" s="30"/>
      <c r="H981" s="30"/>
      <c r="I981" s="30"/>
      <c r="J981" s="30"/>
      <c r="K981" s="30"/>
      <c r="L981" s="30"/>
      <c r="M981" s="30"/>
      <c r="N981" s="30"/>
      <c r="O981" s="30"/>
      <c r="P981" s="30"/>
    </row>
    <row r="982" spans="3:6" ht="9">
      <c r="C982" s="38"/>
      <c r="D982" s="39"/>
      <c r="E982" s="44"/>
      <c r="F982" s="41"/>
    </row>
    <row r="983" spans="3:6" ht="9">
      <c r="C983" s="38"/>
      <c r="D983" s="39"/>
      <c r="E983" s="44"/>
      <c r="F983" s="41"/>
    </row>
    <row r="984" spans="3:6" ht="9">
      <c r="C984" s="38"/>
      <c r="D984" s="39"/>
      <c r="E984" s="44"/>
      <c r="F984" s="41"/>
    </row>
    <row r="985" spans="3:6" ht="9">
      <c r="C985" s="38"/>
      <c r="D985" s="39"/>
      <c r="E985" s="44"/>
      <c r="F985" s="41"/>
    </row>
    <row r="986" spans="3:6" ht="9">
      <c r="C986" s="38"/>
      <c r="D986" s="39"/>
      <c r="E986" s="44"/>
      <c r="F986" s="41"/>
    </row>
    <row r="987" spans="3:6" ht="9">
      <c r="C987" s="38"/>
      <c r="D987" s="39"/>
      <c r="E987" s="44"/>
      <c r="F987" s="41"/>
    </row>
    <row r="988" spans="3:6" ht="9">
      <c r="C988" s="38"/>
      <c r="D988" s="39"/>
      <c r="E988" s="44"/>
      <c r="F988" s="41"/>
    </row>
    <row r="989" spans="3:6" ht="9">
      <c r="C989" s="38"/>
      <c r="D989" s="39"/>
      <c r="E989" s="44"/>
      <c r="F989" s="41"/>
    </row>
    <row r="990" spans="3:6" ht="9">
      <c r="C990" s="38"/>
      <c r="D990" s="39"/>
      <c r="E990" s="44"/>
      <c r="F990" s="41"/>
    </row>
    <row r="991" spans="3:6" ht="9">
      <c r="C991" s="38"/>
      <c r="D991" s="39"/>
      <c r="E991" s="44"/>
      <c r="F991" s="41"/>
    </row>
    <row r="992" spans="1:19" ht="9">
      <c r="A992" s="115"/>
      <c r="C992" s="38"/>
      <c r="D992" s="39"/>
      <c r="E992" s="44"/>
      <c r="F992" s="41"/>
      <c r="Q992" s="56"/>
      <c r="R992" s="56"/>
      <c r="S992" s="56"/>
    </row>
    <row r="993" spans="2:16" ht="9">
      <c r="B993" s="111"/>
      <c r="C993" s="39"/>
      <c r="D993" s="39"/>
      <c r="E993" s="46"/>
      <c r="F993" s="58"/>
      <c r="G993" s="46"/>
      <c r="H993" s="85"/>
      <c r="I993" s="85"/>
      <c r="J993" s="85"/>
      <c r="K993" s="85"/>
      <c r="L993" s="60"/>
      <c r="M993" s="60"/>
      <c r="N993" s="60"/>
      <c r="O993" s="60"/>
      <c r="P993" s="60"/>
    </row>
    <row r="994" spans="3:6" ht="9">
      <c r="C994" s="38"/>
      <c r="D994" s="39"/>
      <c r="E994" s="44"/>
      <c r="F994" s="41"/>
    </row>
    <row r="995" spans="1:19" ht="9">
      <c r="A995" s="115"/>
      <c r="C995" s="38"/>
      <c r="D995" s="39"/>
      <c r="E995" s="44"/>
      <c r="F995" s="41"/>
      <c r="Q995" s="56"/>
      <c r="R995" s="56"/>
      <c r="S995" s="56"/>
    </row>
    <row r="996" spans="2:16" ht="9">
      <c r="B996" s="111"/>
      <c r="C996" s="39"/>
      <c r="D996" s="39"/>
      <c r="E996" s="46"/>
      <c r="F996" s="58"/>
      <c r="G996" s="46"/>
      <c r="H996" s="85"/>
      <c r="I996" s="85"/>
      <c r="J996" s="85"/>
      <c r="K996" s="85"/>
      <c r="L996" s="60"/>
      <c r="M996" s="60"/>
      <c r="N996" s="60"/>
      <c r="O996" s="60"/>
      <c r="P996" s="60"/>
    </row>
    <row r="997" spans="3:6" ht="9">
      <c r="C997" s="38"/>
      <c r="D997" s="39"/>
      <c r="E997" s="44"/>
      <c r="F997" s="41"/>
    </row>
    <row r="998" spans="3:6" ht="9">
      <c r="C998" s="38"/>
      <c r="D998" s="39"/>
      <c r="E998" s="44"/>
      <c r="F998" s="41"/>
    </row>
    <row r="999" spans="1:19" s="56" customFormat="1" ht="9">
      <c r="A999" s="113"/>
      <c r="B999" s="112"/>
      <c r="C999" s="38"/>
      <c r="D999" s="39"/>
      <c r="E999" s="44"/>
      <c r="F999" s="41"/>
      <c r="G999" s="44"/>
      <c r="H999" s="84"/>
      <c r="I999" s="84"/>
      <c r="J999" s="84"/>
      <c r="K999" s="84"/>
      <c r="L999" s="29"/>
      <c r="M999" s="29"/>
      <c r="N999" s="29"/>
      <c r="O999" s="29"/>
      <c r="P999" s="29"/>
      <c r="Q999" s="30"/>
      <c r="R999" s="30"/>
      <c r="S999" s="30"/>
    </row>
    <row r="1000" spans="3:6" ht="9">
      <c r="C1000" s="38"/>
      <c r="D1000" s="39"/>
      <c r="E1000" s="44"/>
      <c r="F1000" s="41"/>
    </row>
    <row r="1001" spans="3:6" ht="9">
      <c r="C1001" s="38"/>
      <c r="D1001" s="39"/>
      <c r="E1001" s="44"/>
      <c r="F1001" s="41"/>
    </row>
    <row r="1002" spans="1:19" s="56" customFormat="1" ht="9">
      <c r="A1002" s="113"/>
      <c r="B1002" s="112"/>
      <c r="C1002" s="38"/>
      <c r="D1002" s="39"/>
      <c r="E1002" s="44"/>
      <c r="F1002" s="41"/>
      <c r="G1002" s="44"/>
      <c r="H1002" s="84"/>
      <c r="I1002" s="84"/>
      <c r="J1002" s="84"/>
      <c r="K1002" s="84"/>
      <c r="L1002" s="29"/>
      <c r="M1002" s="29"/>
      <c r="N1002" s="29"/>
      <c r="O1002" s="29"/>
      <c r="P1002" s="29"/>
      <c r="Q1002" s="30"/>
      <c r="R1002" s="30"/>
      <c r="S1002" s="30"/>
    </row>
    <row r="1003" spans="3:6" ht="9">
      <c r="C1003" s="38"/>
      <c r="D1003" s="39"/>
      <c r="E1003" s="44"/>
      <c r="F1003" s="41"/>
    </row>
    <row r="1004" spans="3:6" ht="9">
      <c r="C1004" s="38"/>
      <c r="D1004" s="39"/>
      <c r="E1004" s="44"/>
      <c r="F1004" s="41"/>
    </row>
    <row r="1005" spans="3:6" ht="9">
      <c r="C1005" s="38"/>
      <c r="D1005" s="39"/>
      <c r="E1005" s="44"/>
      <c r="F1005" s="41"/>
    </row>
    <row r="1006" spans="3:6" ht="9">
      <c r="C1006" s="38"/>
      <c r="D1006" s="39"/>
      <c r="E1006" s="44"/>
      <c r="F1006" s="41"/>
    </row>
    <row r="1007" spans="1:19" ht="9">
      <c r="A1007" s="115"/>
      <c r="C1007" s="38"/>
      <c r="D1007" s="39"/>
      <c r="E1007" s="44"/>
      <c r="F1007" s="41"/>
      <c r="Q1007" s="56"/>
      <c r="R1007" s="56"/>
      <c r="S1007" s="56"/>
    </row>
    <row r="1008" spans="2:16" ht="9">
      <c r="B1008" s="111"/>
      <c r="C1008" s="39"/>
      <c r="D1008" s="39"/>
      <c r="E1008" s="46"/>
      <c r="F1008" s="58"/>
      <c r="G1008" s="46"/>
      <c r="H1008" s="85"/>
      <c r="I1008" s="85"/>
      <c r="J1008" s="85"/>
      <c r="K1008" s="85"/>
      <c r="L1008" s="60"/>
      <c r="M1008" s="60"/>
      <c r="N1008" s="60"/>
      <c r="O1008" s="60"/>
      <c r="P1008" s="60"/>
    </row>
    <row r="1009" spans="3:6" ht="9">
      <c r="C1009" s="38"/>
      <c r="D1009" s="39"/>
      <c r="E1009" s="44"/>
      <c r="F1009" s="41"/>
    </row>
    <row r="1010" spans="3:6" ht="9">
      <c r="C1010" s="38"/>
      <c r="D1010" s="39"/>
      <c r="E1010" s="44"/>
      <c r="F1010" s="41"/>
    </row>
    <row r="1011" spans="3:6" ht="9">
      <c r="C1011" s="38"/>
      <c r="D1011" s="39"/>
      <c r="E1011" s="44"/>
      <c r="F1011" s="41"/>
    </row>
    <row r="1012" spans="3:6" ht="9">
      <c r="C1012" s="38"/>
      <c r="D1012" s="39"/>
      <c r="E1012" s="44"/>
      <c r="F1012" s="41"/>
    </row>
    <row r="1013" spans="3:6" ht="9">
      <c r="C1013" s="38"/>
      <c r="D1013" s="39"/>
      <c r="E1013" s="44"/>
      <c r="F1013" s="41"/>
    </row>
    <row r="1014" spans="1:19" s="56" customFormat="1" ht="9">
      <c r="A1014" s="113"/>
      <c r="B1014" s="112"/>
      <c r="C1014" s="38"/>
      <c r="D1014" s="39"/>
      <c r="E1014" s="44"/>
      <c r="F1014" s="41"/>
      <c r="G1014" s="44"/>
      <c r="H1014" s="84"/>
      <c r="I1014" s="84"/>
      <c r="J1014" s="84"/>
      <c r="K1014" s="84"/>
      <c r="L1014" s="29"/>
      <c r="M1014" s="29"/>
      <c r="N1014" s="29"/>
      <c r="O1014" s="29"/>
      <c r="P1014" s="29"/>
      <c r="Q1014" s="30"/>
      <c r="R1014" s="30"/>
      <c r="S1014" s="30"/>
    </row>
    <row r="1015" spans="1:19" ht="9">
      <c r="A1015" s="115"/>
      <c r="C1015" s="38"/>
      <c r="D1015" s="39"/>
      <c r="E1015" s="44"/>
      <c r="F1015" s="41"/>
      <c r="Q1015" s="56"/>
      <c r="R1015" s="56"/>
      <c r="S1015" s="56"/>
    </row>
    <row r="1016" spans="2:16" ht="9">
      <c r="B1016" s="111"/>
      <c r="C1016" s="39"/>
      <c r="D1016" s="39"/>
      <c r="E1016" s="46"/>
      <c r="F1016" s="58"/>
      <c r="G1016" s="46"/>
      <c r="H1016" s="85"/>
      <c r="I1016" s="85"/>
      <c r="J1016" s="85"/>
      <c r="K1016" s="85"/>
      <c r="L1016" s="60"/>
      <c r="M1016" s="60"/>
      <c r="N1016" s="60"/>
      <c r="O1016" s="60"/>
      <c r="P1016" s="60"/>
    </row>
    <row r="1017" spans="3:6" ht="9">
      <c r="C1017" s="38"/>
      <c r="D1017" s="39"/>
      <c r="E1017" s="44"/>
      <c r="F1017" s="41"/>
    </row>
    <row r="1018" spans="3:6" ht="9">
      <c r="C1018" s="38"/>
      <c r="D1018" s="39"/>
      <c r="E1018" s="44"/>
      <c r="F1018" s="41"/>
    </row>
    <row r="1019" spans="3:6" ht="9">
      <c r="C1019" s="38"/>
      <c r="D1019" s="39"/>
      <c r="E1019" s="44"/>
      <c r="F1019" s="41"/>
    </row>
    <row r="1020" spans="3:6" ht="9">
      <c r="C1020" s="38"/>
      <c r="D1020" s="39"/>
      <c r="E1020" s="44"/>
      <c r="F1020" s="41"/>
    </row>
    <row r="1021" spans="1:19" ht="9">
      <c r="A1021" s="115"/>
      <c r="C1021" s="38"/>
      <c r="D1021" s="39"/>
      <c r="E1021" s="44"/>
      <c r="F1021" s="41"/>
      <c r="Q1021" s="56"/>
      <c r="R1021" s="56"/>
      <c r="S1021" s="56"/>
    </row>
    <row r="1022" spans="1:19" s="56" customFormat="1" ht="9">
      <c r="A1022" s="113"/>
      <c r="B1022" s="111"/>
      <c r="C1022" s="39"/>
      <c r="D1022" s="39"/>
      <c r="E1022" s="46"/>
      <c r="F1022" s="58"/>
      <c r="G1022" s="46"/>
      <c r="H1022" s="85"/>
      <c r="I1022" s="85"/>
      <c r="J1022" s="85"/>
      <c r="K1022" s="85"/>
      <c r="L1022" s="60"/>
      <c r="M1022" s="60"/>
      <c r="N1022" s="60"/>
      <c r="O1022" s="60"/>
      <c r="P1022" s="60"/>
      <c r="Q1022" s="30"/>
      <c r="R1022" s="30"/>
      <c r="S1022" s="30"/>
    </row>
    <row r="1023" spans="3:6" ht="9">
      <c r="C1023" s="38"/>
      <c r="D1023" s="39"/>
      <c r="E1023" s="44"/>
      <c r="F1023" s="41"/>
    </row>
    <row r="1024" spans="3:6" ht="9">
      <c r="C1024" s="38"/>
      <c r="D1024" s="39"/>
      <c r="E1024" s="44"/>
      <c r="F1024" s="41"/>
    </row>
    <row r="1025" spans="3:6" ht="9">
      <c r="C1025" s="38"/>
      <c r="D1025" s="39"/>
      <c r="E1025" s="44"/>
      <c r="F1025" s="41"/>
    </row>
    <row r="1026" spans="3:6" ht="9">
      <c r="C1026" s="38"/>
      <c r="D1026" s="39"/>
      <c r="E1026" s="44"/>
      <c r="F1026" s="41"/>
    </row>
    <row r="1027" spans="3:6" ht="9">
      <c r="C1027" s="38"/>
      <c r="D1027" s="39"/>
      <c r="E1027" s="44"/>
      <c r="F1027" s="41"/>
    </row>
    <row r="1028" spans="1:19" s="56" customFormat="1" ht="9">
      <c r="A1028" s="113"/>
      <c r="B1028" s="112"/>
      <c r="C1028" s="38"/>
      <c r="D1028" s="39"/>
      <c r="E1028" s="44"/>
      <c r="F1028" s="41"/>
      <c r="G1028" s="44"/>
      <c r="H1028" s="84"/>
      <c r="I1028" s="84"/>
      <c r="J1028" s="84"/>
      <c r="K1028" s="84"/>
      <c r="L1028" s="29"/>
      <c r="M1028" s="29"/>
      <c r="N1028" s="29"/>
      <c r="O1028" s="29"/>
      <c r="P1028" s="29"/>
      <c r="Q1028" s="30"/>
      <c r="R1028" s="30"/>
      <c r="S1028" s="30"/>
    </row>
    <row r="1029" spans="3:6" ht="9">
      <c r="C1029" s="38"/>
      <c r="D1029" s="39"/>
      <c r="E1029" s="44"/>
      <c r="F1029" s="41"/>
    </row>
    <row r="1030" spans="3:6" ht="9">
      <c r="C1030" s="38"/>
      <c r="D1030" s="39"/>
      <c r="E1030" s="44"/>
      <c r="F1030" s="41"/>
    </row>
    <row r="1031" spans="3:6" ht="9">
      <c r="C1031" s="38"/>
      <c r="D1031" s="39"/>
      <c r="E1031" s="44"/>
      <c r="F1031" s="41"/>
    </row>
    <row r="1032" spans="1:19" ht="9">
      <c r="A1032" s="115"/>
      <c r="C1032" s="38"/>
      <c r="D1032" s="39"/>
      <c r="E1032" s="44"/>
      <c r="F1032" s="41"/>
      <c r="Q1032" s="56"/>
      <c r="R1032" s="56"/>
      <c r="S1032" s="56"/>
    </row>
    <row r="1033" spans="2:16" ht="9">
      <c r="B1033" s="111"/>
      <c r="C1033" s="39"/>
      <c r="D1033" s="39"/>
      <c r="E1033" s="46"/>
      <c r="F1033" s="58"/>
      <c r="G1033" s="46"/>
      <c r="H1033" s="85"/>
      <c r="I1033" s="85"/>
      <c r="J1033" s="85"/>
      <c r="K1033" s="85"/>
      <c r="L1033" s="60"/>
      <c r="M1033" s="60"/>
      <c r="N1033" s="60"/>
      <c r="O1033" s="60"/>
      <c r="P1033" s="60"/>
    </row>
    <row r="1034" spans="3:6" ht="9">
      <c r="C1034" s="38"/>
      <c r="D1034" s="39"/>
      <c r="E1034" s="44"/>
      <c r="F1034" s="41"/>
    </row>
    <row r="1035" spans="3:6" ht="9">
      <c r="C1035" s="38"/>
      <c r="D1035" s="39"/>
      <c r="E1035" s="44"/>
      <c r="F1035" s="41"/>
    </row>
    <row r="1036" spans="3:6" ht="9">
      <c r="C1036" s="38"/>
      <c r="D1036" s="39"/>
      <c r="E1036" s="44"/>
      <c r="F1036" s="41"/>
    </row>
    <row r="1037" spans="3:6" ht="9">
      <c r="C1037" s="38"/>
      <c r="D1037" s="39"/>
      <c r="E1037" s="44"/>
      <c r="F1037" s="41"/>
    </row>
    <row r="1038" spans="3:6" ht="9">
      <c r="C1038" s="38"/>
      <c r="D1038" s="39"/>
      <c r="E1038" s="44"/>
      <c r="F1038" s="41"/>
    </row>
    <row r="1039" spans="1:19" s="56" customFormat="1" ht="9">
      <c r="A1039" s="113"/>
      <c r="B1039" s="112"/>
      <c r="C1039" s="38"/>
      <c r="D1039" s="39"/>
      <c r="E1039" s="44"/>
      <c r="F1039" s="41"/>
      <c r="G1039" s="44"/>
      <c r="H1039" s="84"/>
      <c r="I1039" s="84"/>
      <c r="J1039" s="84"/>
      <c r="K1039" s="84"/>
      <c r="L1039" s="29"/>
      <c r="M1039" s="29"/>
      <c r="N1039" s="29"/>
      <c r="O1039" s="29"/>
      <c r="P1039" s="29"/>
      <c r="Q1039" s="30"/>
      <c r="R1039" s="30"/>
      <c r="S1039" s="30"/>
    </row>
    <row r="1040" spans="3:6" ht="9">
      <c r="C1040" s="38"/>
      <c r="D1040" s="39"/>
      <c r="E1040" s="44"/>
      <c r="F1040" s="41"/>
    </row>
    <row r="1041" spans="3:6" ht="9">
      <c r="C1041" s="38"/>
      <c r="D1041" s="39"/>
      <c r="E1041" s="44"/>
      <c r="F1041" s="41"/>
    </row>
    <row r="1042" spans="3:6" ht="9">
      <c r="C1042" s="38"/>
      <c r="D1042" s="39"/>
      <c r="E1042" s="44"/>
      <c r="F1042" s="41"/>
    </row>
    <row r="1043" spans="1:16" ht="9">
      <c r="A1043" s="30"/>
      <c r="B1043" s="30"/>
      <c r="C1043" s="38"/>
      <c r="D1043" s="39"/>
      <c r="E1043" s="44"/>
      <c r="F1043" s="41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</row>
    <row r="1044" spans="1:16" ht="9">
      <c r="A1044" s="30"/>
      <c r="B1044" s="30"/>
      <c r="C1044" s="38"/>
      <c r="D1044" s="39"/>
      <c r="E1044" s="44"/>
      <c r="F1044" s="41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</row>
    <row r="1045" spans="1:16" ht="9">
      <c r="A1045" s="30"/>
      <c r="B1045" s="30"/>
      <c r="C1045" s="38"/>
      <c r="D1045" s="39"/>
      <c r="E1045" s="44"/>
      <c r="F1045" s="41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</row>
    <row r="1046" spans="1:16" ht="9">
      <c r="A1046" s="30"/>
      <c r="B1046" s="30"/>
      <c r="C1046" s="38"/>
      <c r="D1046" s="39"/>
      <c r="E1046" s="44"/>
      <c r="F1046" s="41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</row>
    <row r="1047" spans="1:16" ht="9">
      <c r="A1047" s="30"/>
      <c r="B1047" s="30"/>
      <c r="C1047" s="38"/>
      <c r="D1047" s="39"/>
      <c r="E1047" s="44"/>
      <c r="F1047" s="41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</row>
    <row r="1048" spans="1:16" ht="9">
      <c r="A1048" s="30"/>
      <c r="B1048" s="30"/>
      <c r="C1048" s="38"/>
      <c r="D1048" s="39"/>
      <c r="E1048" s="44"/>
      <c r="F1048" s="41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</row>
    <row r="1049" spans="1:16" ht="9">
      <c r="A1049" s="30"/>
      <c r="B1049" s="30"/>
      <c r="C1049" s="38"/>
      <c r="D1049" s="39"/>
      <c r="E1049" s="44"/>
      <c r="F1049" s="41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</row>
    <row r="1050" spans="1:16" ht="9">
      <c r="A1050" s="30"/>
      <c r="B1050" s="30"/>
      <c r="C1050" s="38"/>
      <c r="D1050" s="39"/>
      <c r="E1050" s="44"/>
      <c r="F1050" s="41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</row>
    <row r="1051" spans="1:16" ht="9">
      <c r="A1051" s="30"/>
      <c r="B1051" s="30"/>
      <c r="C1051" s="38"/>
      <c r="D1051" s="39"/>
      <c r="E1051" s="44"/>
      <c r="F1051" s="41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</row>
    <row r="1052" spans="1:16" ht="9">
      <c r="A1052" s="30"/>
      <c r="B1052" s="30"/>
      <c r="C1052" s="38"/>
      <c r="D1052" s="39"/>
      <c r="E1052" s="44"/>
      <c r="F1052" s="41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</row>
    <row r="1053" spans="1:16" ht="9">
      <c r="A1053" s="30"/>
      <c r="B1053" s="30"/>
      <c r="C1053" s="38"/>
      <c r="D1053" s="39"/>
      <c r="E1053" s="44"/>
      <c r="F1053" s="41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</row>
    <row r="1054" spans="1:16" ht="9">
      <c r="A1054" s="30"/>
      <c r="B1054" s="30"/>
      <c r="C1054" s="38"/>
      <c r="D1054" s="39"/>
      <c r="E1054" s="44"/>
      <c r="F1054" s="41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</row>
    <row r="1055" spans="1:16" ht="9">
      <c r="A1055" s="30"/>
      <c r="B1055" s="30"/>
      <c r="C1055" s="38"/>
      <c r="D1055" s="39"/>
      <c r="E1055" s="44"/>
      <c r="F1055" s="41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</row>
    <row r="1056" spans="1:16" ht="9">
      <c r="A1056" s="30"/>
      <c r="B1056" s="30"/>
      <c r="C1056" s="38"/>
      <c r="D1056" s="39"/>
      <c r="E1056" s="44"/>
      <c r="F1056" s="41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</row>
    <row r="1057" spans="1:16" ht="9">
      <c r="A1057" s="30"/>
      <c r="B1057" s="30"/>
      <c r="C1057" s="38"/>
      <c r="D1057" s="39"/>
      <c r="E1057" s="44"/>
      <c r="F1057" s="41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</row>
    <row r="1058" spans="1:16" ht="9">
      <c r="A1058" s="30"/>
      <c r="B1058" s="30"/>
      <c r="C1058" s="38"/>
      <c r="D1058" s="39"/>
      <c r="E1058" s="44"/>
      <c r="F1058" s="41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</row>
    <row r="1059" spans="3:6" ht="9">
      <c r="C1059" s="38"/>
      <c r="D1059" s="39"/>
      <c r="E1059" s="44"/>
      <c r="F1059" s="41"/>
    </row>
    <row r="1060" spans="1:19" ht="9">
      <c r="A1060" s="115"/>
      <c r="C1060" s="38"/>
      <c r="D1060" s="39"/>
      <c r="E1060" s="44"/>
      <c r="F1060" s="41"/>
      <c r="Q1060" s="56"/>
      <c r="R1060" s="56"/>
      <c r="S1060" s="56"/>
    </row>
    <row r="1061" spans="2:16" ht="9">
      <c r="B1061" s="111"/>
      <c r="C1061" s="39"/>
      <c r="D1061" s="39"/>
      <c r="E1061" s="46"/>
      <c r="F1061" s="58"/>
      <c r="G1061" s="46"/>
      <c r="H1061" s="85"/>
      <c r="I1061" s="85"/>
      <c r="J1061" s="85"/>
      <c r="K1061" s="85"/>
      <c r="L1061" s="60"/>
      <c r="M1061" s="60"/>
      <c r="N1061" s="60"/>
      <c r="O1061" s="60"/>
      <c r="P1061" s="60"/>
    </row>
    <row r="1062" spans="3:6" ht="9">
      <c r="C1062" s="38"/>
      <c r="D1062" s="39"/>
      <c r="E1062" s="44"/>
      <c r="F1062" s="41"/>
    </row>
    <row r="1063" spans="3:6" ht="9">
      <c r="C1063" s="38"/>
      <c r="D1063" s="39"/>
      <c r="E1063" s="44"/>
      <c r="F1063" s="41"/>
    </row>
    <row r="1064" spans="3:6" ht="9">
      <c r="C1064" s="38"/>
      <c r="D1064" s="39"/>
      <c r="E1064" s="44"/>
      <c r="F1064" s="41"/>
    </row>
    <row r="1065" spans="1:19" ht="9">
      <c r="A1065" s="115"/>
      <c r="C1065" s="38"/>
      <c r="D1065" s="39"/>
      <c r="E1065" s="44"/>
      <c r="F1065" s="41"/>
      <c r="Q1065" s="56"/>
      <c r="R1065" s="56"/>
      <c r="S1065" s="56"/>
    </row>
    <row r="1066" spans="2:16" ht="12.75" customHeight="1">
      <c r="B1066" s="111"/>
      <c r="C1066" s="39"/>
      <c r="D1066" s="39"/>
      <c r="E1066" s="46"/>
      <c r="F1066" s="58"/>
      <c r="G1066" s="46"/>
      <c r="H1066" s="85"/>
      <c r="I1066" s="85"/>
      <c r="J1066" s="85"/>
      <c r="K1066" s="85"/>
      <c r="L1066" s="60"/>
      <c r="M1066" s="60"/>
      <c r="N1066" s="60"/>
      <c r="O1066" s="60"/>
      <c r="P1066" s="60"/>
    </row>
    <row r="1067" spans="1:19" s="56" customFormat="1" ht="9">
      <c r="A1067" s="113"/>
      <c r="B1067" s="112"/>
      <c r="C1067" s="38"/>
      <c r="D1067" s="39"/>
      <c r="E1067" s="44"/>
      <c r="F1067" s="41"/>
      <c r="G1067" s="44"/>
      <c r="H1067" s="84"/>
      <c r="I1067" s="84"/>
      <c r="J1067" s="84"/>
      <c r="K1067" s="84"/>
      <c r="L1067" s="29"/>
      <c r="M1067" s="29"/>
      <c r="N1067" s="29"/>
      <c r="O1067" s="29"/>
      <c r="P1067" s="29"/>
      <c r="Q1067" s="30"/>
      <c r="R1067" s="30"/>
      <c r="S1067" s="30"/>
    </row>
    <row r="1068" spans="1:19" ht="9">
      <c r="A1068" s="115"/>
      <c r="C1068" s="38"/>
      <c r="D1068" s="39"/>
      <c r="E1068" s="44"/>
      <c r="F1068" s="41"/>
      <c r="Q1068" s="56"/>
      <c r="R1068" s="56"/>
      <c r="S1068" s="56"/>
    </row>
    <row r="1069" spans="2:16" ht="9">
      <c r="B1069" s="111"/>
      <c r="C1069" s="39"/>
      <c r="D1069" s="39"/>
      <c r="E1069" s="46"/>
      <c r="F1069" s="58"/>
      <c r="G1069" s="46"/>
      <c r="H1069" s="85"/>
      <c r="I1069" s="85"/>
      <c r="J1069" s="85"/>
      <c r="K1069" s="85"/>
      <c r="L1069" s="60"/>
      <c r="M1069" s="60"/>
      <c r="N1069" s="60"/>
      <c r="O1069" s="60"/>
      <c r="P1069" s="60"/>
    </row>
    <row r="1070" spans="3:6" ht="9">
      <c r="C1070" s="38"/>
      <c r="D1070" s="39"/>
      <c r="E1070" s="44"/>
      <c r="F1070" s="41"/>
    </row>
    <row r="1071" spans="3:6" ht="9">
      <c r="C1071" s="38"/>
      <c r="D1071" s="39"/>
      <c r="E1071" s="44"/>
      <c r="F1071" s="41"/>
    </row>
    <row r="1072" spans="1:19" s="56" customFormat="1" ht="9">
      <c r="A1072" s="113"/>
      <c r="B1072" s="112"/>
      <c r="C1072" s="38"/>
      <c r="D1072" s="39"/>
      <c r="E1072" s="44"/>
      <c r="F1072" s="41"/>
      <c r="G1072" s="44"/>
      <c r="H1072" s="84"/>
      <c r="I1072" s="84"/>
      <c r="J1072" s="84"/>
      <c r="K1072" s="84"/>
      <c r="L1072" s="29"/>
      <c r="M1072" s="29"/>
      <c r="N1072" s="29"/>
      <c r="O1072" s="29"/>
      <c r="P1072" s="29"/>
      <c r="Q1072" s="30"/>
      <c r="R1072" s="30"/>
      <c r="S1072" s="30"/>
    </row>
    <row r="1073" spans="3:6" ht="9">
      <c r="C1073" s="38"/>
      <c r="D1073" s="39"/>
      <c r="E1073" s="44"/>
      <c r="F1073" s="41"/>
    </row>
    <row r="1074" spans="3:6" ht="9">
      <c r="C1074" s="38"/>
      <c r="D1074" s="39"/>
      <c r="E1074" s="44"/>
      <c r="F1074" s="41"/>
    </row>
    <row r="1075" spans="1:19" s="56" customFormat="1" ht="9">
      <c r="A1075" s="113"/>
      <c r="B1075" s="112"/>
      <c r="C1075" s="38"/>
      <c r="D1075" s="39"/>
      <c r="E1075" s="44"/>
      <c r="F1075" s="41"/>
      <c r="G1075" s="44"/>
      <c r="H1075" s="84"/>
      <c r="I1075" s="84"/>
      <c r="J1075" s="84"/>
      <c r="K1075" s="84"/>
      <c r="L1075" s="29"/>
      <c r="M1075" s="29"/>
      <c r="N1075" s="29"/>
      <c r="O1075" s="29"/>
      <c r="P1075" s="29"/>
      <c r="Q1075" s="30"/>
      <c r="R1075" s="30"/>
      <c r="S1075" s="30"/>
    </row>
    <row r="1076" spans="3:6" ht="9">
      <c r="C1076" s="38"/>
      <c r="D1076" s="39"/>
      <c r="E1076" s="44"/>
      <c r="F1076" s="41"/>
    </row>
    <row r="1077" spans="3:6" ht="9">
      <c r="C1077" s="38"/>
      <c r="D1077" s="39"/>
      <c r="E1077" s="44"/>
      <c r="F1077" s="41"/>
    </row>
    <row r="1078" spans="3:6" ht="9">
      <c r="C1078" s="38"/>
      <c r="D1078" s="39"/>
      <c r="E1078" s="44"/>
      <c r="F1078" s="41"/>
    </row>
    <row r="1079" spans="3:6" ht="9">
      <c r="C1079" s="38"/>
      <c r="D1079" s="39"/>
      <c r="E1079" s="44"/>
      <c r="F1079" s="41"/>
    </row>
    <row r="1080" spans="3:6" ht="9">
      <c r="C1080" s="38"/>
      <c r="D1080" s="39"/>
      <c r="E1080" s="44"/>
      <c r="F1080" s="41"/>
    </row>
    <row r="1081" spans="3:6" ht="9">
      <c r="C1081" s="38"/>
      <c r="D1081" s="39"/>
      <c r="E1081" s="44"/>
      <c r="F1081" s="41"/>
    </row>
    <row r="1082" spans="3:6" ht="9">
      <c r="C1082" s="38"/>
      <c r="D1082" s="39"/>
      <c r="E1082" s="44"/>
      <c r="F1082" s="41"/>
    </row>
    <row r="1083" spans="1:19" ht="9">
      <c r="A1083" s="115"/>
      <c r="C1083" s="38"/>
      <c r="D1083" s="39"/>
      <c r="E1083" s="44"/>
      <c r="F1083" s="41"/>
      <c r="Q1083" s="56"/>
      <c r="R1083" s="56"/>
      <c r="S1083" s="56"/>
    </row>
    <row r="1084" spans="2:16" ht="9">
      <c r="B1084" s="111"/>
      <c r="C1084" s="39"/>
      <c r="D1084" s="39"/>
      <c r="E1084" s="46"/>
      <c r="F1084" s="58"/>
      <c r="G1084" s="46"/>
      <c r="H1084" s="85"/>
      <c r="I1084" s="85"/>
      <c r="J1084" s="85"/>
      <c r="K1084" s="85"/>
      <c r="L1084" s="60"/>
      <c r="M1084" s="60"/>
      <c r="N1084" s="60"/>
      <c r="O1084" s="60"/>
      <c r="P1084" s="60"/>
    </row>
    <row r="1085" spans="3:6" ht="9">
      <c r="C1085" s="38"/>
      <c r="D1085" s="39"/>
      <c r="E1085" s="44"/>
      <c r="F1085" s="41"/>
    </row>
    <row r="1086" spans="3:6" ht="9">
      <c r="C1086" s="38"/>
      <c r="D1086" s="39"/>
      <c r="E1086" s="44"/>
      <c r="F1086" s="41"/>
    </row>
    <row r="1087" spans="3:6" ht="9">
      <c r="C1087" s="38"/>
      <c r="D1087" s="39"/>
      <c r="E1087" s="44"/>
      <c r="F1087" s="41"/>
    </row>
    <row r="1088" spans="3:6" ht="9">
      <c r="C1088" s="38"/>
      <c r="D1088" s="39"/>
      <c r="E1088" s="44"/>
      <c r="F1088" s="41"/>
    </row>
    <row r="1089" spans="3:6" ht="9">
      <c r="C1089" s="38"/>
      <c r="D1089" s="39"/>
      <c r="E1089" s="44"/>
      <c r="F1089" s="41"/>
    </row>
    <row r="1090" spans="1:19" s="56" customFormat="1" ht="9">
      <c r="A1090" s="113"/>
      <c r="B1090" s="112"/>
      <c r="C1090" s="38"/>
      <c r="D1090" s="39"/>
      <c r="E1090" s="44"/>
      <c r="F1090" s="41"/>
      <c r="G1090" s="44"/>
      <c r="H1090" s="84"/>
      <c r="I1090" s="84"/>
      <c r="J1090" s="84"/>
      <c r="K1090" s="84"/>
      <c r="L1090" s="29"/>
      <c r="M1090" s="29"/>
      <c r="N1090" s="29"/>
      <c r="O1090" s="29"/>
      <c r="P1090" s="29"/>
      <c r="Q1090" s="30"/>
      <c r="R1090" s="30"/>
      <c r="S1090" s="30"/>
    </row>
    <row r="1091" spans="3:6" ht="9">
      <c r="C1091" s="38"/>
      <c r="D1091" s="39"/>
      <c r="E1091" s="44"/>
      <c r="F1091" s="41"/>
    </row>
    <row r="1092" spans="3:6" ht="9">
      <c r="C1092" s="38"/>
      <c r="D1092" s="39"/>
      <c r="E1092" s="44"/>
      <c r="F1092" s="41"/>
    </row>
    <row r="1093" spans="3:6" ht="9">
      <c r="C1093" s="38"/>
      <c r="D1093" s="39"/>
      <c r="E1093" s="44"/>
      <c r="F1093" s="41"/>
    </row>
    <row r="1094" spans="1:16" ht="9">
      <c r="A1094" s="30"/>
      <c r="B1094" s="30"/>
      <c r="C1094" s="38"/>
      <c r="D1094" s="39"/>
      <c r="E1094" s="44"/>
      <c r="F1094" s="41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</row>
    <row r="1095" spans="1:16" ht="9">
      <c r="A1095" s="30"/>
      <c r="B1095" s="30"/>
      <c r="C1095" s="38"/>
      <c r="D1095" s="39"/>
      <c r="E1095" s="44"/>
      <c r="F1095" s="41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</row>
    <row r="1096" spans="1:16" ht="9">
      <c r="A1096" s="30"/>
      <c r="B1096" s="30"/>
      <c r="C1096" s="38"/>
      <c r="D1096" s="39"/>
      <c r="E1096" s="44"/>
      <c r="F1096" s="41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</row>
    <row r="1097" spans="1:16" ht="9">
      <c r="A1097" s="30"/>
      <c r="B1097" s="30"/>
      <c r="C1097" s="38"/>
      <c r="D1097" s="39"/>
      <c r="E1097" s="44"/>
      <c r="F1097" s="41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</row>
    <row r="1098" spans="1:16" ht="9">
      <c r="A1098" s="30"/>
      <c r="B1098" s="30"/>
      <c r="C1098" s="38"/>
      <c r="D1098" s="39"/>
      <c r="E1098" s="44"/>
      <c r="F1098" s="41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</row>
    <row r="1099" spans="1:16" ht="9">
      <c r="A1099" s="30"/>
      <c r="B1099" s="30"/>
      <c r="C1099" s="38"/>
      <c r="D1099" s="39"/>
      <c r="E1099" s="44"/>
      <c r="F1099" s="41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</row>
    <row r="1100" spans="1:16" ht="9">
      <c r="A1100" s="30"/>
      <c r="B1100" s="30"/>
      <c r="C1100" s="38"/>
      <c r="D1100" s="39"/>
      <c r="E1100" s="44"/>
      <c r="F1100" s="41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</row>
    <row r="1101" spans="1:16" ht="9">
      <c r="A1101" s="30"/>
      <c r="B1101" s="30"/>
      <c r="C1101" s="38"/>
      <c r="D1101" s="39"/>
      <c r="E1101" s="44"/>
      <c r="F1101" s="41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</row>
    <row r="1102" spans="1:16" ht="9">
      <c r="A1102" s="30"/>
      <c r="B1102" s="30"/>
      <c r="C1102" s="38"/>
      <c r="D1102" s="39"/>
      <c r="E1102" s="44"/>
      <c r="F1102" s="41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</row>
    <row r="1103" spans="1:16" ht="9">
      <c r="A1103" s="30"/>
      <c r="B1103" s="30"/>
      <c r="C1103" s="38"/>
      <c r="D1103" s="39"/>
      <c r="E1103" s="44"/>
      <c r="F1103" s="41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</row>
    <row r="1104" spans="1:16" ht="9">
      <c r="A1104" s="30"/>
      <c r="B1104" s="30"/>
      <c r="C1104" s="38"/>
      <c r="D1104" s="39"/>
      <c r="E1104" s="44"/>
      <c r="F1104" s="41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</row>
    <row r="1105" spans="1:16" ht="9">
      <c r="A1105" s="30"/>
      <c r="B1105" s="30"/>
      <c r="C1105" s="38"/>
      <c r="D1105" s="39"/>
      <c r="E1105" s="44"/>
      <c r="F1105" s="41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</row>
    <row r="1106" spans="1:16" ht="9">
      <c r="A1106" s="30"/>
      <c r="B1106" s="30"/>
      <c r="C1106" s="38"/>
      <c r="D1106" s="39"/>
      <c r="E1106" s="44"/>
      <c r="F1106" s="41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</row>
    <row r="1107" spans="1:16" ht="9">
      <c r="A1107" s="30"/>
      <c r="B1107" s="30"/>
      <c r="C1107" s="38"/>
      <c r="D1107" s="39"/>
      <c r="E1107" s="44"/>
      <c r="F1107" s="41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</row>
    <row r="1108" spans="1:16" ht="9">
      <c r="A1108" s="30"/>
      <c r="B1108" s="30"/>
      <c r="C1108" s="38"/>
      <c r="D1108" s="39"/>
      <c r="E1108" s="44"/>
      <c r="F1108" s="41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</row>
    <row r="1109" spans="1:16" ht="9">
      <c r="A1109" s="30"/>
      <c r="B1109" s="30"/>
      <c r="C1109" s="38"/>
      <c r="D1109" s="39"/>
      <c r="E1109" s="44"/>
      <c r="F1109" s="41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</row>
    <row r="1110" spans="3:6" ht="9">
      <c r="C1110" s="38"/>
      <c r="D1110" s="39"/>
      <c r="E1110" s="44"/>
      <c r="F1110" s="41"/>
    </row>
    <row r="1111" spans="3:6" ht="9">
      <c r="C1111" s="38"/>
      <c r="D1111" s="39"/>
      <c r="E1111" s="44"/>
      <c r="F1111" s="41"/>
    </row>
    <row r="1112" spans="3:6" ht="9">
      <c r="C1112" s="38"/>
      <c r="D1112" s="39"/>
      <c r="E1112" s="44"/>
      <c r="F1112" s="41"/>
    </row>
    <row r="1113" spans="3:6" ht="9">
      <c r="C1113" s="38"/>
      <c r="D1113" s="39"/>
      <c r="E1113" s="44"/>
      <c r="F1113" s="41"/>
    </row>
    <row r="1114" spans="3:6" ht="9">
      <c r="C1114" s="38"/>
      <c r="D1114" s="39"/>
      <c r="E1114" s="44"/>
      <c r="F1114" s="41"/>
    </row>
    <row r="1115" spans="3:6" ht="9">
      <c r="C1115" s="38"/>
      <c r="D1115" s="39"/>
      <c r="E1115" s="44"/>
      <c r="F1115" s="41"/>
    </row>
    <row r="1116" spans="3:6" ht="9">
      <c r="C1116" s="38"/>
      <c r="D1116" s="39"/>
      <c r="E1116" s="44"/>
      <c r="F1116" s="41"/>
    </row>
    <row r="1117" spans="3:6" ht="9">
      <c r="C1117" s="38"/>
      <c r="D1117" s="39"/>
      <c r="E1117" s="44"/>
      <c r="F1117" s="41"/>
    </row>
    <row r="1118" spans="3:6" ht="9">
      <c r="C1118" s="38"/>
      <c r="D1118" s="39"/>
      <c r="E1118" s="44"/>
      <c r="F1118" s="41"/>
    </row>
    <row r="1119" spans="3:6" ht="9">
      <c r="C1119" s="38"/>
      <c r="D1119" s="39"/>
      <c r="E1119" s="44"/>
      <c r="F1119" s="41"/>
    </row>
    <row r="1120" spans="3:6" ht="9">
      <c r="C1120" s="38"/>
      <c r="D1120" s="39"/>
      <c r="E1120" s="44"/>
      <c r="F1120" s="41"/>
    </row>
    <row r="1121" spans="1:19" ht="9">
      <c r="A1121" s="115"/>
      <c r="C1121" s="38"/>
      <c r="D1121" s="39"/>
      <c r="E1121" s="44"/>
      <c r="F1121" s="41"/>
      <c r="Q1121" s="56"/>
      <c r="R1121" s="56"/>
      <c r="S1121" s="56"/>
    </row>
    <row r="1122" spans="2:16" ht="9">
      <c r="B1122" s="111"/>
      <c r="C1122" s="39"/>
      <c r="D1122" s="39"/>
      <c r="E1122" s="46"/>
      <c r="F1122" s="58"/>
      <c r="G1122" s="46"/>
      <c r="H1122" s="85"/>
      <c r="I1122" s="85"/>
      <c r="J1122" s="85"/>
      <c r="K1122" s="85"/>
      <c r="L1122" s="60"/>
      <c r="M1122" s="60"/>
      <c r="N1122" s="60"/>
      <c r="O1122" s="60"/>
      <c r="P1122" s="60"/>
    </row>
    <row r="1123" spans="3:6" ht="9">
      <c r="C1123" s="38"/>
      <c r="D1123" s="39"/>
      <c r="E1123" s="44"/>
      <c r="F1123" s="41"/>
    </row>
    <row r="1124" spans="3:6" ht="9">
      <c r="C1124" s="38"/>
      <c r="D1124" s="39"/>
      <c r="E1124" s="44"/>
      <c r="F1124" s="41"/>
    </row>
    <row r="1125" spans="3:6" ht="9">
      <c r="C1125" s="38"/>
      <c r="D1125" s="39"/>
      <c r="E1125" s="44"/>
      <c r="F1125" s="41"/>
    </row>
    <row r="1126" spans="3:6" ht="9">
      <c r="C1126" s="38"/>
      <c r="D1126" s="39"/>
      <c r="E1126" s="44"/>
      <c r="F1126" s="41"/>
    </row>
    <row r="1127" spans="3:6" ht="9">
      <c r="C1127" s="38"/>
      <c r="D1127" s="39"/>
      <c r="E1127" s="44"/>
      <c r="F1127" s="41"/>
    </row>
    <row r="1128" spans="1:19" s="56" customFormat="1" ht="9">
      <c r="A1128" s="113"/>
      <c r="B1128" s="112"/>
      <c r="C1128" s="38"/>
      <c r="D1128" s="39"/>
      <c r="E1128" s="44"/>
      <c r="F1128" s="41"/>
      <c r="G1128" s="44"/>
      <c r="H1128" s="84"/>
      <c r="I1128" s="84"/>
      <c r="J1128" s="84"/>
      <c r="K1128" s="84"/>
      <c r="L1128" s="29"/>
      <c r="M1128" s="29"/>
      <c r="N1128" s="29"/>
      <c r="O1128" s="29"/>
      <c r="P1128" s="29"/>
      <c r="Q1128" s="30"/>
      <c r="R1128" s="30"/>
      <c r="S1128" s="30"/>
    </row>
    <row r="1129" spans="3:6" ht="9">
      <c r="C1129" s="38"/>
      <c r="D1129" s="39"/>
      <c r="E1129" s="44"/>
      <c r="F1129" s="41"/>
    </row>
    <row r="1130" spans="1:19" ht="9">
      <c r="A1130" s="115"/>
      <c r="C1130" s="38"/>
      <c r="D1130" s="39"/>
      <c r="E1130" s="44"/>
      <c r="F1130" s="41"/>
      <c r="Q1130" s="56"/>
      <c r="R1130" s="56"/>
      <c r="S1130" s="56"/>
    </row>
    <row r="1131" spans="2:16" ht="9">
      <c r="B1131" s="111"/>
      <c r="C1131" s="39"/>
      <c r="D1131" s="39"/>
      <c r="E1131" s="46"/>
      <c r="F1131" s="58"/>
      <c r="G1131" s="46"/>
      <c r="H1131" s="85"/>
      <c r="I1131" s="85"/>
      <c r="J1131" s="85"/>
      <c r="K1131" s="85"/>
      <c r="L1131" s="60"/>
      <c r="M1131" s="60"/>
      <c r="N1131" s="60"/>
      <c r="O1131" s="60"/>
      <c r="P1131" s="60"/>
    </row>
    <row r="1132" spans="3:6" ht="9">
      <c r="C1132" s="38"/>
      <c r="D1132" s="39"/>
      <c r="E1132" s="44"/>
      <c r="F1132" s="41"/>
    </row>
    <row r="1133" spans="3:6" ht="9">
      <c r="C1133" s="38"/>
      <c r="D1133" s="39"/>
      <c r="E1133" s="44"/>
      <c r="F1133" s="41"/>
    </row>
    <row r="1134" spans="3:6" ht="9">
      <c r="C1134" s="38"/>
      <c r="D1134" s="39"/>
      <c r="E1134" s="44"/>
      <c r="F1134" s="41"/>
    </row>
    <row r="1135" spans="3:6" ht="9">
      <c r="C1135" s="38"/>
      <c r="D1135" s="39"/>
      <c r="E1135" s="44"/>
      <c r="F1135" s="41"/>
    </row>
    <row r="1136" spans="3:6" ht="9">
      <c r="C1136" s="38"/>
      <c r="D1136" s="39"/>
      <c r="E1136" s="44"/>
      <c r="F1136" s="41"/>
    </row>
    <row r="1137" spans="1:19" s="56" customFormat="1" ht="9">
      <c r="A1137" s="113"/>
      <c r="B1137" s="112"/>
      <c r="C1137" s="38"/>
      <c r="D1137" s="39"/>
      <c r="E1137" s="44"/>
      <c r="F1137" s="41"/>
      <c r="G1137" s="44"/>
      <c r="H1137" s="84"/>
      <c r="I1137" s="84"/>
      <c r="J1137" s="84"/>
      <c r="K1137" s="84"/>
      <c r="L1137" s="29"/>
      <c r="M1137" s="29"/>
      <c r="N1137" s="29"/>
      <c r="O1137" s="29"/>
      <c r="P1137" s="29"/>
      <c r="Q1137" s="30"/>
      <c r="R1137" s="30"/>
      <c r="S1137" s="30"/>
    </row>
    <row r="1138" spans="3:6" ht="9">
      <c r="C1138" s="38"/>
      <c r="D1138" s="39"/>
      <c r="E1138" s="44"/>
      <c r="F1138" s="41"/>
    </row>
    <row r="1139" spans="3:6" ht="9">
      <c r="C1139" s="38"/>
      <c r="D1139" s="39"/>
      <c r="E1139" s="44"/>
      <c r="F1139" s="41"/>
    </row>
    <row r="1140" spans="3:6" ht="9">
      <c r="C1140" s="38"/>
      <c r="D1140" s="39"/>
      <c r="E1140" s="44"/>
      <c r="F1140" s="41"/>
    </row>
    <row r="1141" spans="3:6" ht="9">
      <c r="C1141" s="38"/>
      <c r="D1141" s="39"/>
      <c r="E1141" s="44"/>
      <c r="F1141" s="41"/>
    </row>
    <row r="1142" spans="1:16" ht="9">
      <c r="A1142" s="30"/>
      <c r="B1142" s="30"/>
      <c r="C1142" s="38"/>
      <c r="D1142" s="39"/>
      <c r="E1142" s="44"/>
      <c r="F1142" s="41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</row>
    <row r="1143" spans="1:16" ht="9">
      <c r="A1143" s="30"/>
      <c r="B1143" s="30"/>
      <c r="C1143" s="38"/>
      <c r="D1143" s="39"/>
      <c r="E1143" s="44"/>
      <c r="F1143" s="41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</row>
    <row r="1144" spans="1:16" ht="9">
      <c r="A1144" s="30"/>
      <c r="B1144" s="30"/>
      <c r="C1144" s="38"/>
      <c r="D1144" s="39"/>
      <c r="E1144" s="44"/>
      <c r="F1144" s="41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</row>
    <row r="1145" spans="1:16" ht="9">
      <c r="A1145" s="30"/>
      <c r="B1145" s="30"/>
      <c r="C1145" s="38"/>
      <c r="D1145" s="39"/>
      <c r="E1145" s="44"/>
      <c r="F1145" s="41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</row>
    <row r="1146" spans="1:16" ht="9">
      <c r="A1146" s="30"/>
      <c r="B1146" s="30"/>
      <c r="C1146" s="38"/>
      <c r="D1146" s="39"/>
      <c r="E1146" s="44"/>
      <c r="F1146" s="41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</row>
    <row r="1147" spans="1:16" ht="9">
      <c r="A1147" s="30"/>
      <c r="B1147" s="30"/>
      <c r="C1147" s="38"/>
      <c r="D1147" s="39"/>
      <c r="E1147" s="44"/>
      <c r="F1147" s="41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</row>
    <row r="1148" spans="1:16" ht="9">
      <c r="A1148" s="30"/>
      <c r="B1148" s="30"/>
      <c r="C1148" s="38"/>
      <c r="D1148" s="39"/>
      <c r="E1148" s="44"/>
      <c r="F1148" s="41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</row>
    <row r="1149" spans="1:16" ht="9">
      <c r="A1149" s="30"/>
      <c r="B1149" s="30"/>
      <c r="C1149" s="38"/>
      <c r="D1149" s="39"/>
      <c r="E1149" s="44"/>
      <c r="F1149" s="41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</row>
    <row r="1150" spans="1:16" ht="9">
      <c r="A1150" s="30"/>
      <c r="B1150" s="30"/>
      <c r="C1150" s="38"/>
      <c r="D1150" s="39"/>
      <c r="E1150" s="44"/>
      <c r="F1150" s="41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</row>
    <row r="1151" spans="1:16" ht="9">
      <c r="A1151" s="30"/>
      <c r="B1151" s="30"/>
      <c r="C1151" s="38"/>
      <c r="D1151" s="39"/>
      <c r="E1151" s="44"/>
      <c r="F1151" s="41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</row>
    <row r="1152" spans="1:16" ht="9">
      <c r="A1152" s="30"/>
      <c r="B1152" s="30"/>
      <c r="C1152" s="38"/>
      <c r="D1152" s="39"/>
      <c r="E1152" s="44"/>
      <c r="F1152" s="41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</row>
    <row r="1153" spans="1:16" ht="9">
      <c r="A1153" s="30"/>
      <c r="B1153" s="30"/>
      <c r="C1153" s="38"/>
      <c r="D1153" s="39"/>
      <c r="E1153" s="44"/>
      <c r="F1153" s="41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</row>
    <row r="1154" spans="1:16" ht="9">
      <c r="A1154" s="30"/>
      <c r="B1154" s="30"/>
      <c r="C1154" s="38"/>
      <c r="D1154" s="39"/>
      <c r="E1154" s="44"/>
      <c r="F1154" s="41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</row>
    <row r="1155" spans="1:16" ht="9">
      <c r="A1155" s="30"/>
      <c r="B1155" s="30"/>
      <c r="C1155" s="38"/>
      <c r="D1155" s="39"/>
      <c r="E1155" s="44"/>
      <c r="F1155" s="41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</row>
    <row r="1156" spans="1:16" ht="9">
      <c r="A1156" s="30"/>
      <c r="B1156" s="30"/>
      <c r="C1156" s="38"/>
      <c r="D1156" s="39"/>
      <c r="E1156" s="44"/>
      <c r="F1156" s="41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</row>
    <row r="1157" spans="1:16" ht="9">
      <c r="A1157" s="30"/>
      <c r="B1157" s="30"/>
      <c r="C1157" s="38"/>
      <c r="D1157" s="39"/>
      <c r="E1157" s="44"/>
      <c r="F1157" s="41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</row>
    <row r="1158" spans="1:16" ht="9">
      <c r="A1158" s="30"/>
      <c r="B1158" s="30"/>
      <c r="C1158" s="38"/>
      <c r="D1158" s="39"/>
      <c r="E1158" s="44"/>
      <c r="F1158" s="41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</row>
    <row r="1159" spans="1:16" ht="9">
      <c r="A1159" s="30"/>
      <c r="B1159" s="30"/>
      <c r="C1159" s="38"/>
      <c r="D1159" s="39"/>
      <c r="E1159" s="44"/>
      <c r="F1159" s="41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</row>
    <row r="1160" spans="1:16" ht="9">
      <c r="A1160" s="30"/>
      <c r="B1160" s="30"/>
      <c r="C1160" s="38"/>
      <c r="D1160" s="39"/>
      <c r="E1160" s="44"/>
      <c r="F1160" s="41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</row>
    <row r="1161" spans="1:16" ht="9">
      <c r="A1161" s="30"/>
      <c r="B1161" s="30"/>
      <c r="C1161" s="38"/>
      <c r="D1161" s="39"/>
      <c r="E1161" s="44"/>
      <c r="F1161" s="41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</row>
    <row r="1162" spans="1:16" ht="9">
      <c r="A1162" s="30"/>
      <c r="B1162" s="30"/>
      <c r="C1162" s="38"/>
      <c r="D1162" s="39"/>
      <c r="E1162" s="44"/>
      <c r="F1162" s="41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</row>
    <row r="1163" spans="1:16" ht="9">
      <c r="A1163" s="30"/>
      <c r="B1163" s="30"/>
      <c r="C1163" s="38"/>
      <c r="D1163" s="39"/>
      <c r="E1163" s="44"/>
      <c r="F1163" s="41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</row>
    <row r="1164" spans="1:16" ht="9">
      <c r="A1164" s="30"/>
      <c r="B1164" s="30"/>
      <c r="C1164" s="38"/>
      <c r="D1164" s="39"/>
      <c r="E1164" s="44"/>
      <c r="F1164" s="41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</row>
    <row r="1165" spans="1:16" ht="9">
      <c r="A1165" s="30"/>
      <c r="B1165" s="30"/>
      <c r="C1165" s="38"/>
      <c r="D1165" s="39"/>
      <c r="E1165" s="44"/>
      <c r="F1165" s="41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</row>
    <row r="1166" spans="1:16" ht="9">
      <c r="A1166" s="30"/>
      <c r="B1166" s="30"/>
      <c r="C1166" s="38"/>
      <c r="D1166" s="39"/>
      <c r="E1166" s="44"/>
      <c r="F1166" s="41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</row>
    <row r="1167" spans="1:16" ht="9">
      <c r="A1167" s="30"/>
      <c r="B1167" s="30"/>
      <c r="C1167" s="38"/>
      <c r="D1167" s="39"/>
      <c r="E1167" s="44"/>
      <c r="F1167" s="41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</row>
    <row r="1168" spans="1:16" ht="9">
      <c r="A1168" s="30"/>
      <c r="B1168" s="30"/>
      <c r="C1168" s="38"/>
      <c r="D1168" s="39"/>
      <c r="E1168" s="44"/>
      <c r="F1168" s="41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</row>
    <row r="1169" spans="1:16" ht="9">
      <c r="A1169" s="30"/>
      <c r="B1169" s="30"/>
      <c r="C1169" s="38"/>
      <c r="D1169" s="39"/>
      <c r="E1169" s="44"/>
      <c r="F1169" s="41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</row>
    <row r="1170" spans="1:16" ht="9">
      <c r="A1170" s="30"/>
      <c r="B1170" s="30"/>
      <c r="C1170" s="38"/>
      <c r="D1170" s="39"/>
      <c r="E1170" s="44"/>
      <c r="F1170" s="41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</row>
    <row r="1171" spans="1:16" ht="9">
      <c r="A1171" s="30"/>
      <c r="B1171" s="30"/>
      <c r="C1171" s="38"/>
      <c r="D1171" s="39"/>
      <c r="E1171" s="44"/>
      <c r="F1171" s="41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</row>
    <row r="1172" spans="1:16" ht="9">
      <c r="A1172" s="30"/>
      <c r="B1172" s="30"/>
      <c r="C1172" s="38"/>
      <c r="D1172" s="39"/>
      <c r="E1172" s="44"/>
      <c r="F1172" s="41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</row>
    <row r="1173" spans="1:16" ht="9">
      <c r="A1173" s="30"/>
      <c r="B1173" s="30"/>
      <c r="C1173" s="38"/>
      <c r="D1173" s="39"/>
      <c r="E1173" s="44"/>
      <c r="F1173" s="41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</row>
    <row r="1174" spans="3:6" ht="9">
      <c r="C1174" s="38"/>
      <c r="D1174" s="39"/>
      <c r="E1174" s="44"/>
      <c r="F1174" s="41"/>
    </row>
    <row r="1175" spans="3:6" ht="9">
      <c r="C1175" s="38"/>
      <c r="D1175" s="39"/>
      <c r="E1175" s="44"/>
      <c r="F1175" s="41"/>
    </row>
    <row r="1176" spans="3:6" ht="9">
      <c r="C1176" s="38"/>
      <c r="D1176" s="39"/>
      <c r="E1176" s="44"/>
      <c r="F1176" s="41"/>
    </row>
    <row r="1177" spans="3:6" ht="9">
      <c r="C1177" s="38"/>
      <c r="D1177" s="39"/>
      <c r="E1177" s="44"/>
      <c r="F1177" s="41"/>
    </row>
    <row r="1178" spans="3:6" ht="9">
      <c r="C1178" s="38"/>
      <c r="D1178" s="39"/>
      <c r="E1178" s="44"/>
      <c r="F1178" s="41"/>
    </row>
    <row r="1179" spans="3:6" ht="9">
      <c r="C1179" s="38"/>
      <c r="D1179" s="39"/>
      <c r="E1179" s="44"/>
      <c r="F1179" s="41"/>
    </row>
    <row r="1180" spans="3:6" ht="9">
      <c r="C1180" s="38"/>
      <c r="D1180" s="39"/>
      <c r="E1180" s="44"/>
      <c r="F1180" s="41"/>
    </row>
    <row r="1181" spans="3:6" ht="9">
      <c r="C1181" s="38"/>
      <c r="D1181" s="39"/>
      <c r="E1181" s="44"/>
      <c r="F1181" s="41"/>
    </row>
    <row r="1182" spans="3:6" ht="9">
      <c r="C1182" s="38"/>
      <c r="D1182" s="39"/>
      <c r="E1182" s="44"/>
      <c r="F1182" s="41"/>
    </row>
    <row r="1183" spans="3:6" ht="9">
      <c r="C1183" s="38"/>
      <c r="D1183" s="39"/>
      <c r="E1183" s="44"/>
      <c r="F1183" s="41"/>
    </row>
    <row r="1184" spans="3:6" ht="9">
      <c r="C1184" s="38"/>
      <c r="D1184" s="39"/>
      <c r="E1184" s="44"/>
      <c r="F1184" s="41"/>
    </row>
    <row r="1185" spans="3:6" ht="9">
      <c r="C1185" s="38"/>
      <c r="D1185" s="39"/>
      <c r="E1185" s="44"/>
      <c r="F1185" s="41"/>
    </row>
    <row r="1186" spans="3:6" ht="9">
      <c r="C1186" s="38"/>
      <c r="D1186" s="39"/>
      <c r="E1186" s="44"/>
      <c r="F1186" s="41"/>
    </row>
    <row r="1187" spans="3:6" ht="9">
      <c r="C1187" s="38"/>
      <c r="D1187" s="39"/>
      <c r="E1187" s="44"/>
      <c r="F1187" s="41"/>
    </row>
    <row r="1188" spans="1:19" ht="9">
      <c r="A1188" s="115"/>
      <c r="C1188" s="38"/>
      <c r="D1188" s="39"/>
      <c r="E1188" s="44"/>
      <c r="F1188" s="41"/>
      <c r="Q1188" s="56"/>
      <c r="R1188" s="56"/>
      <c r="S1188" s="56"/>
    </row>
    <row r="1189" spans="2:16" ht="9">
      <c r="B1189" s="111"/>
      <c r="C1189" s="39"/>
      <c r="D1189" s="39"/>
      <c r="E1189" s="46"/>
      <c r="F1189" s="58"/>
      <c r="G1189" s="46"/>
      <c r="H1189" s="85"/>
      <c r="I1189" s="85"/>
      <c r="J1189" s="85"/>
      <c r="K1189" s="85"/>
      <c r="L1189" s="60"/>
      <c r="M1189" s="60"/>
      <c r="N1189" s="60"/>
      <c r="O1189" s="60"/>
      <c r="P1189" s="60"/>
    </row>
    <row r="1190" spans="3:6" ht="9">
      <c r="C1190" s="38"/>
      <c r="D1190" s="39"/>
      <c r="E1190" s="44"/>
      <c r="F1190" s="41"/>
    </row>
    <row r="1191" spans="1:19" ht="9">
      <c r="A1191" s="115"/>
      <c r="C1191" s="38"/>
      <c r="D1191" s="39"/>
      <c r="E1191" s="44"/>
      <c r="F1191" s="41"/>
      <c r="Q1191" s="56"/>
      <c r="R1191" s="56"/>
      <c r="S1191" s="56"/>
    </row>
    <row r="1192" spans="2:16" ht="9">
      <c r="B1192" s="111"/>
      <c r="C1192" s="39"/>
      <c r="D1192" s="39"/>
      <c r="E1192" s="46"/>
      <c r="F1192" s="58"/>
      <c r="G1192" s="46"/>
      <c r="H1192" s="85"/>
      <c r="I1192" s="85"/>
      <c r="J1192" s="85"/>
      <c r="K1192" s="85"/>
      <c r="L1192" s="60"/>
      <c r="M1192" s="60"/>
      <c r="N1192" s="60"/>
      <c r="O1192" s="60"/>
      <c r="P1192" s="60"/>
    </row>
    <row r="1193" spans="3:6" ht="9">
      <c r="C1193" s="38"/>
      <c r="D1193" s="39"/>
      <c r="E1193" s="44"/>
      <c r="F1193" s="41"/>
    </row>
    <row r="1194" spans="1:19" ht="9">
      <c r="A1194" s="115"/>
      <c r="C1194" s="38"/>
      <c r="D1194" s="39"/>
      <c r="E1194" s="44"/>
      <c r="F1194" s="41"/>
      <c r="Q1194" s="56"/>
      <c r="R1194" s="56"/>
      <c r="S1194" s="56"/>
    </row>
    <row r="1195" spans="1:19" s="56" customFormat="1" ht="9">
      <c r="A1195" s="113"/>
      <c r="B1195" s="111"/>
      <c r="C1195" s="39"/>
      <c r="D1195" s="39"/>
      <c r="E1195" s="46"/>
      <c r="F1195" s="58"/>
      <c r="G1195" s="46"/>
      <c r="H1195" s="85"/>
      <c r="I1195" s="85"/>
      <c r="J1195" s="85"/>
      <c r="K1195" s="85"/>
      <c r="L1195" s="60"/>
      <c r="M1195" s="60"/>
      <c r="N1195" s="60"/>
      <c r="O1195" s="60"/>
      <c r="P1195" s="60"/>
      <c r="Q1195" s="30"/>
      <c r="R1195" s="30"/>
      <c r="S1195" s="30"/>
    </row>
    <row r="1196" spans="3:6" ht="9">
      <c r="C1196" s="38"/>
      <c r="D1196" s="39"/>
      <c r="E1196" s="44"/>
      <c r="F1196" s="41"/>
    </row>
    <row r="1197" spans="3:6" ht="9">
      <c r="C1197" s="38"/>
      <c r="D1197" s="39"/>
      <c r="E1197" s="44"/>
      <c r="F1197" s="41"/>
    </row>
    <row r="1198" spans="1:19" s="56" customFormat="1" ht="9">
      <c r="A1198" s="113"/>
      <c r="B1198" s="112"/>
      <c r="C1198" s="38"/>
      <c r="D1198" s="39"/>
      <c r="E1198" s="44"/>
      <c r="F1198" s="41"/>
      <c r="G1198" s="44"/>
      <c r="H1198" s="84"/>
      <c r="I1198" s="84"/>
      <c r="J1198" s="84"/>
      <c r="K1198" s="84"/>
      <c r="L1198" s="29"/>
      <c r="M1198" s="29"/>
      <c r="N1198" s="29"/>
      <c r="O1198" s="29"/>
      <c r="P1198" s="29"/>
      <c r="Q1198" s="30"/>
      <c r="R1198" s="30"/>
      <c r="S1198" s="30"/>
    </row>
    <row r="1199" spans="3:6" ht="9">
      <c r="C1199" s="38"/>
      <c r="D1199" s="39"/>
      <c r="E1199" s="44"/>
      <c r="F1199" s="41"/>
    </row>
    <row r="1200" spans="3:6" ht="9">
      <c r="C1200" s="38"/>
      <c r="D1200" s="39"/>
      <c r="E1200" s="44"/>
      <c r="F1200" s="41"/>
    </row>
    <row r="1201" spans="1:19" s="56" customFormat="1" ht="9">
      <c r="A1201" s="113"/>
      <c r="B1201" s="112"/>
      <c r="C1201" s="38"/>
      <c r="D1201" s="39"/>
      <c r="E1201" s="44"/>
      <c r="F1201" s="41"/>
      <c r="G1201" s="44"/>
      <c r="H1201" s="84"/>
      <c r="I1201" s="84"/>
      <c r="J1201" s="84"/>
      <c r="K1201" s="84"/>
      <c r="L1201" s="29"/>
      <c r="M1201" s="29"/>
      <c r="N1201" s="29"/>
      <c r="O1201" s="29"/>
      <c r="P1201" s="29"/>
      <c r="Q1201" s="30"/>
      <c r="R1201" s="30"/>
      <c r="S1201" s="30"/>
    </row>
    <row r="1202" spans="3:6" ht="9">
      <c r="C1202" s="38"/>
      <c r="D1202" s="39"/>
      <c r="E1202" s="44"/>
      <c r="F1202" s="41"/>
    </row>
    <row r="1203" spans="3:6" ht="9">
      <c r="C1203" s="38"/>
      <c r="D1203" s="39"/>
      <c r="E1203" s="44"/>
      <c r="F1203" s="41"/>
    </row>
    <row r="1204" spans="3:6" ht="9">
      <c r="C1204" s="38"/>
      <c r="D1204" s="39"/>
      <c r="E1204" s="44"/>
      <c r="F1204" s="41"/>
    </row>
    <row r="1205" spans="3:6" ht="9">
      <c r="C1205" s="38"/>
      <c r="D1205" s="39"/>
      <c r="E1205" s="44"/>
      <c r="F1205" s="41"/>
    </row>
    <row r="1206" spans="1:19" ht="9">
      <c r="A1206" s="115"/>
      <c r="C1206" s="38"/>
      <c r="D1206" s="39"/>
      <c r="E1206" s="44"/>
      <c r="F1206" s="41"/>
      <c r="Q1206" s="56"/>
      <c r="R1206" s="56"/>
      <c r="S1206" s="56"/>
    </row>
    <row r="1207" spans="2:16" ht="9">
      <c r="B1207" s="111"/>
      <c r="C1207" s="39"/>
      <c r="D1207" s="39"/>
      <c r="E1207" s="46"/>
      <c r="F1207" s="58"/>
      <c r="G1207" s="46"/>
      <c r="H1207" s="85"/>
      <c r="I1207" s="85"/>
      <c r="J1207" s="85"/>
      <c r="K1207" s="85"/>
      <c r="L1207" s="60"/>
      <c r="M1207" s="60"/>
      <c r="N1207" s="60"/>
      <c r="O1207" s="60"/>
      <c r="P1207" s="60"/>
    </row>
    <row r="1208" spans="3:6" ht="9">
      <c r="C1208" s="38"/>
      <c r="D1208" s="39"/>
      <c r="E1208" s="44"/>
      <c r="F1208" s="41"/>
    </row>
    <row r="1209" spans="3:6" ht="9">
      <c r="C1209" s="38"/>
      <c r="D1209" s="39"/>
      <c r="E1209" s="44"/>
      <c r="F1209" s="41"/>
    </row>
    <row r="1210" spans="3:6" ht="9">
      <c r="C1210" s="38"/>
      <c r="D1210" s="39"/>
      <c r="E1210" s="44"/>
      <c r="F1210" s="41"/>
    </row>
    <row r="1211" spans="3:6" ht="9">
      <c r="C1211" s="38"/>
      <c r="D1211" s="39"/>
      <c r="E1211" s="44"/>
      <c r="F1211" s="41"/>
    </row>
    <row r="1212" spans="3:6" ht="9">
      <c r="C1212" s="38"/>
      <c r="D1212" s="39"/>
      <c r="E1212" s="44"/>
      <c r="F1212" s="41"/>
    </row>
    <row r="1213" spans="1:16" s="56" customFormat="1" ht="9">
      <c r="A1213" s="115"/>
      <c r="B1213" s="112"/>
      <c r="C1213" s="38"/>
      <c r="D1213" s="39"/>
      <c r="E1213" s="44"/>
      <c r="F1213" s="41"/>
      <c r="G1213" s="44"/>
      <c r="H1213" s="84"/>
      <c r="I1213" s="84"/>
      <c r="J1213" s="84"/>
      <c r="K1213" s="84"/>
      <c r="L1213" s="29"/>
      <c r="M1213" s="29"/>
      <c r="N1213" s="29"/>
      <c r="O1213" s="29"/>
      <c r="P1213" s="29"/>
    </row>
    <row r="1214" spans="2:16" ht="9">
      <c r="B1214" s="111"/>
      <c r="C1214" s="39"/>
      <c r="D1214" s="39"/>
      <c r="E1214" s="46"/>
      <c r="F1214" s="58"/>
      <c r="G1214" s="46"/>
      <c r="H1214" s="85"/>
      <c r="I1214" s="85"/>
      <c r="J1214" s="85"/>
      <c r="K1214" s="85"/>
      <c r="L1214" s="60"/>
      <c r="M1214" s="60"/>
      <c r="N1214" s="60"/>
      <c r="O1214" s="60"/>
      <c r="P1214" s="60"/>
    </row>
    <row r="1215" spans="3:6" ht="9">
      <c r="C1215" s="38"/>
      <c r="D1215" s="39"/>
      <c r="E1215" s="44"/>
      <c r="F1215" s="41"/>
    </row>
    <row r="1216" spans="3:6" ht="9">
      <c r="C1216" s="38"/>
      <c r="D1216" s="39"/>
      <c r="E1216" s="44"/>
      <c r="F1216" s="41"/>
    </row>
    <row r="1217" spans="3:6" ht="9">
      <c r="C1217" s="38"/>
      <c r="D1217" s="39"/>
      <c r="E1217" s="44"/>
      <c r="F1217" s="41"/>
    </row>
    <row r="1218" spans="3:6" ht="9">
      <c r="C1218" s="38"/>
      <c r="D1218" s="39"/>
      <c r="E1218" s="44"/>
      <c r="F1218" s="41"/>
    </row>
    <row r="1219" spans="1:19" ht="9">
      <c r="A1219" s="115"/>
      <c r="C1219" s="38"/>
      <c r="D1219" s="39"/>
      <c r="E1219" s="44"/>
      <c r="F1219" s="41"/>
      <c r="Q1219" s="56"/>
      <c r="R1219" s="56"/>
      <c r="S1219" s="56"/>
    </row>
    <row r="1220" spans="1:19" s="56" customFormat="1" ht="9">
      <c r="A1220" s="113"/>
      <c r="B1220" s="111"/>
      <c r="C1220" s="39"/>
      <c r="D1220" s="39"/>
      <c r="E1220" s="46"/>
      <c r="F1220" s="58"/>
      <c r="G1220" s="46"/>
      <c r="H1220" s="85"/>
      <c r="I1220" s="85"/>
      <c r="J1220" s="85"/>
      <c r="K1220" s="85"/>
      <c r="L1220" s="60"/>
      <c r="M1220" s="60"/>
      <c r="N1220" s="60"/>
      <c r="O1220" s="60"/>
      <c r="P1220" s="60"/>
      <c r="Q1220" s="30"/>
      <c r="R1220" s="30"/>
      <c r="S1220" s="30"/>
    </row>
    <row r="1221" spans="3:6" ht="9">
      <c r="C1221" s="38"/>
      <c r="D1221" s="39"/>
      <c r="E1221" s="44"/>
      <c r="F1221" s="41"/>
    </row>
    <row r="1222" spans="3:6" ht="9">
      <c r="C1222" s="38"/>
      <c r="D1222" s="39"/>
      <c r="E1222" s="44"/>
      <c r="F1222" s="41"/>
    </row>
    <row r="1223" spans="3:6" ht="9">
      <c r="C1223" s="38"/>
      <c r="D1223" s="39"/>
      <c r="E1223" s="44"/>
      <c r="F1223" s="41"/>
    </row>
    <row r="1224" spans="3:6" ht="9">
      <c r="C1224" s="38"/>
      <c r="D1224" s="39"/>
      <c r="E1224" s="44"/>
      <c r="F1224" s="41"/>
    </row>
    <row r="1225" spans="3:6" ht="9">
      <c r="C1225" s="38"/>
      <c r="D1225" s="39"/>
      <c r="E1225" s="44"/>
      <c r="F1225" s="41"/>
    </row>
    <row r="1226" spans="1:19" s="56" customFormat="1" ht="9">
      <c r="A1226" s="113"/>
      <c r="B1226" s="112"/>
      <c r="C1226" s="38"/>
      <c r="D1226" s="39"/>
      <c r="E1226" s="44"/>
      <c r="F1226" s="41"/>
      <c r="G1226" s="44"/>
      <c r="H1226" s="84"/>
      <c r="I1226" s="84"/>
      <c r="J1226" s="84"/>
      <c r="K1226" s="84"/>
      <c r="L1226" s="29"/>
      <c r="M1226" s="29"/>
      <c r="N1226" s="29"/>
      <c r="O1226" s="29"/>
      <c r="P1226" s="29"/>
      <c r="Q1226" s="30"/>
      <c r="R1226" s="30"/>
      <c r="S1226" s="30"/>
    </row>
    <row r="1227" spans="3:6" ht="9">
      <c r="C1227" s="38"/>
      <c r="D1227" s="39"/>
      <c r="E1227" s="44"/>
      <c r="F1227" s="41"/>
    </row>
    <row r="1228" spans="3:6" ht="9">
      <c r="C1228" s="38"/>
      <c r="D1228" s="39"/>
      <c r="E1228" s="44"/>
      <c r="F1228" s="41"/>
    </row>
    <row r="1229" spans="3:6" ht="9">
      <c r="C1229" s="38"/>
      <c r="D1229" s="39"/>
      <c r="E1229" s="44"/>
      <c r="F1229" s="41"/>
    </row>
    <row r="1230" spans="1:19" ht="9">
      <c r="A1230" s="115"/>
      <c r="C1230" s="38"/>
      <c r="D1230" s="39"/>
      <c r="E1230" s="44"/>
      <c r="F1230" s="41"/>
      <c r="Q1230" s="56"/>
      <c r="R1230" s="56"/>
      <c r="S1230" s="56"/>
    </row>
    <row r="1231" spans="2:16" ht="9">
      <c r="B1231" s="111"/>
      <c r="C1231" s="39"/>
      <c r="D1231" s="39"/>
      <c r="E1231" s="46"/>
      <c r="F1231" s="58"/>
      <c r="G1231" s="46"/>
      <c r="H1231" s="85"/>
      <c r="I1231" s="85"/>
      <c r="J1231" s="85"/>
      <c r="K1231" s="85"/>
      <c r="L1231" s="60"/>
      <c r="M1231" s="60"/>
      <c r="N1231" s="60"/>
      <c r="O1231" s="60"/>
      <c r="P1231" s="60"/>
    </row>
    <row r="1232" spans="3:6" ht="9">
      <c r="C1232" s="38"/>
      <c r="D1232" s="39"/>
      <c r="E1232" s="44"/>
      <c r="F1232" s="41"/>
    </row>
    <row r="1233" spans="3:6" ht="9">
      <c r="C1233" s="38"/>
      <c r="D1233" s="39"/>
      <c r="E1233" s="44"/>
      <c r="F1233" s="41"/>
    </row>
    <row r="1234" spans="3:6" ht="9">
      <c r="C1234" s="38"/>
      <c r="D1234" s="39"/>
      <c r="E1234" s="44"/>
      <c r="F1234" s="41"/>
    </row>
    <row r="1235" spans="3:6" ht="9">
      <c r="C1235" s="38"/>
      <c r="D1235" s="39"/>
      <c r="E1235" s="44"/>
      <c r="F1235" s="41"/>
    </row>
    <row r="1236" spans="3:6" ht="9">
      <c r="C1236" s="38"/>
      <c r="D1236" s="39"/>
      <c r="E1236" s="44"/>
      <c r="F1236" s="41"/>
    </row>
    <row r="1237" spans="1:19" s="56" customFormat="1" ht="9">
      <c r="A1237" s="113"/>
      <c r="B1237" s="112"/>
      <c r="C1237" s="38"/>
      <c r="D1237" s="39"/>
      <c r="E1237" s="44"/>
      <c r="F1237" s="41"/>
      <c r="G1237" s="44"/>
      <c r="H1237" s="84"/>
      <c r="I1237" s="84"/>
      <c r="J1237" s="84"/>
      <c r="K1237" s="84"/>
      <c r="L1237" s="29"/>
      <c r="M1237" s="29"/>
      <c r="N1237" s="29"/>
      <c r="O1237" s="29"/>
      <c r="P1237" s="29"/>
      <c r="Q1237" s="30"/>
      <c r="R1237" s="30"/>
      <c r="S1237" s="30"/>
    </row>
    <row r="1238" spans="1:16" ht="9">
      <c r="A1238" s="30"/>
      <c r="B1238" s="30"/>
      <c r="C1238" s="38"/>
      <c r="D1238" s="39"/>
      <c r="E1238" s="44"/>
      <c r="F1238" s="41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</row>
    <row r="1239" spans="1:16" ht="9">
      <c r="A1239" s="30"/>
      <c r="B1239" s="30"/>
      <c r="C1239" s="38"/>
      <c r="D1239" s="39"/>
      <c r="E1239" s="44"/>
      <c r="F1239" s="41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</row>
    <row r="1240" spans="1:16" ht="9">
      <c r="A1240" s="30"/>
      <c r="B1240" s="30"/>
      <c r="C1240" s="38"/>
      <c r="D1240" s="39"/>
      <c r="E1240" s="44"/>
      <c r="F1240" s="41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</row>
    <row r="1241" spans="1:16" ht="9">
      <c r="A1241" s="30"/>
      <c r="B1241" s="30"/>
      <c r="C1241" s="38"/>
      <c r="D1241" s="39"/>
      <c r="E1241" s="44"/>
      <c r="F1241" s="41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</row>
    <row r="1242" spans="1:16" ht="9">
      <c r="A1242" s="30"/>
      <c r="B1242" s="30"/>
      <c r="C1242" s="38"/>
      <c r="D1242" s="39"/>
      <c r="E1242" s="44"/>
      <c r="F1242" s="41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</row>
    <row r="1243" spans="1:16" ht="9">
      <c r="A1243" s="30"/>
      <c r="B1243" s="30"/>
      <c r="C1243" s="38"/>
      <c r="D1243" s="39"/>
      <c r="E1243" s="44"/>
      <c r="F1243" s="41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</row>
    <row r="1244" spans="1:16" ht="9">
      <c r="A1244" s="30"/>
      <c r="B1244" s="30"/>
      <c r="C1244" s="38"/>
      <c r="D1244" s="39"/>
      <c r="E1244" s="44"/>
      <c r="F1244" s="41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</row>
    <row r="1245" spans="1:16" ht="9">
      <c r="A1245" s="30"/>
      <c r="B1245" s="30"/>
      <c r="C1245" s="38"/>
      <c r="D1245" s="39"/>
      <c r="E1245" s="44"/>
      <c r="F1245" s="41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</row>
    <row r="1246" spans="1:16" ht="9">
      <c r="A1246" s="30"/>
      <c r="B1246" s="30"/>
      <c r="C1246" s="38"/>
      <c r="D1246" s="39"/>
      <c r="E1246" s="44"/>
      <c r="F1246" s="41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</row>
    <row r="1247" spans="1:16" ht="9">
      <c r="A1247" s="30"/>
      <c r="B1247" s="30"/>
      <c r="C1247" s="38"/>
      <c r="D1247" s="39"/>
      <c r="E1247" s="44"/>
      <c r="F1247" s="41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</row>
    <row r="1248" spans="1:16" ht="9">
      <c r="A1248" s="30"/>
      <c r="B1248" s="30"/>
      <c r="C1248" s="38"/>
      <c r="D1248" s="39"/>
      <c r="E1248" s="44"/>
      <c r="F1248" s="41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</row>
    <row r="1249" spans="1:16" ht="9">
      <c r="A1249" s="30"/>
      <c r="B1249" s="30"/>
      <c r="C1249" s="38"/>
      <c r="D1249" s="39"/>
      <c r="E1249" s="44"/>
      <c r="F1249" s="41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</row>
    <row r="1250" spans="1:16" ht="9">
      <c r="A1250" s="30"/>
      <c r="B1250" s="30"/>
      <c r="C1250" s="38"/>
      <c r="D1250" s="39"/>
      <c r="E1250" s="44"/>
      <c r="F1250" s="41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</row>
    <row r="1251" spans="1:16" ht="9">
      <c r="A1251" s="30"/>
      <c r="B1251" s="30"/>
      <c r="C1251" s="38"/>
      <c r="D1251" s="39"/>
      <c r="E1251" s="44"/>
      <c r="F1251" s="41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</row>
    <row r="1252" spans="1:16" ht="9">
      <c r="A1252" s="30"/>
      <c r="B1252" s="30"/>
      <c r="C1252" s="38"/>
      <c r="D1252" s="39"/>
      <c r="E1252" s="44"/>
      <c r="F1252" s="41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</row>
    <row r="1253" spans="1:16" ht="9">
      <c r="A1253" s="30"/>
      <c r="B1253" s="30"/>
      <c r="C1253" s="38"/>
      <c r="D1253" s="39"/>
      <c r="E1253" s="44"/>
      <c r="F1253" s="41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</row>
    <row r="1254" spans="3:6" ht="9">
      <c r="C1254" s="38"/>
      <c r="D1254" s="39"/>
      <c r="E1254" s="44"/>
      <c r="F1254" s="41"/>
    </row>
    <row r="1255" spans="3:6" ht="9">
      <c r="C1255" s="38"/>
      <c r="D1255" s="39"/>
      <c r="E1255" s="44"/>
      <c r="F1255" s="41"/>
    </row>
    <row r="1256" spans="3:6" ht="9">
      <c r="C1256" s="38"/>
      <c r="D1256" s="39"/>
      <c r="E1256" s="44"/>
      <c r="F1256" s="41"/>
    </row>
    <row r="1257" spans="3:6" ht="9">
      <c r="C1257" s="38"/>
      <c r="D1257" s="39"/>
      <c r="E1257" s="44"/>
      <c r="F1257" s="41"/>
    </row>
    <row r="1258" spans="1:19" ht="9">
      <c r="A1258" s="115"/>
      <c r="C1258" s="38"/>
      <c r="D1258" s="39"/>
      <c r="E1258" s="44"/>
      <c r="F1258" s="41"/>
      <c r="Q1258" s="56"/>
      <c r="R1258" s="56"/>
      <c r="S1258" s="56"/>
    </row>
    <row r="1259" spans="2:16" ht="9">
      <c r="B1259" s="111"/>
      <c r="C1259" s="39"/>
      <c r="D1259" s="39"/>
      <c r="E1259" s="46"/>
      <c r="F1259" s="58"/>
      <c r="G1259" s="46"/>
      <c r="H1259" s="85"/>
      <c r="I1259" s="85"/>
      <c r="J1259" s="85"/>
      <c r="K1259" s="85"/>
      <c r="L1259" s="60"/>
      <c r="M1259" s="60"/>
      <c r="N1259" s="60"/>
      <c r="O1259" s="60"/>
      <c r="P1259" s="60"/>
    </row>
    <row r="1260" spans="3:6" ht="9">
      <c r="C1260" s="38"/>
      <c r="D1260" s="39"/>
      <c r="E1260" s="44"/>
      <c r="F1260" s="41"/>
    </row>
    <row r="1261" spans="3:6" ht="9">
      <c r="C1261" s="38"/>
      <c r="D1261" s="39"/>
      <c r="E1261" s="44"/>
      <c r="F1261" s="41"/>
    </row>
    <row r="1262" spans="3:6" ht="9">
      <c r="C1262" s="38"/>
      <c r="D1262" s="39"/>
      <c r="E1262" s="44"/>
      <c r="F1262" s="41"/>
    </row>
    <row r="1263" spans="1:19" ht="9">
      <c r="A1263" s="115"/>
      <c r="C1263" s="38"/>
      <c r="D1263" s="39"/>
      <c r="E1263" s="44"/>
      <c r="F1263" s="41"/>
      <c r="Q1263" s="56"/>
      <c r="R1263" s="56"/>
      <c r="S1263" s="56"/>
    </row>
    <row r="1264" spans="2:16" ht="9">
      <c r="B1264" s="111"/>
      <c r="C1264" s="39"/>
      <c r="D1264" s="39"/>
      <c r="E1264" s="46"/>
      <c r="F1264" s="58"/>
      <c r="G1264" s="46"/>
      <c r="H1264" s="85"/>
      <c r="I1264" s="85"/>
      <c r="J1264" s="85"/>
      <c r="K1264" s="85"/>
      <c r="L1264" s="60"/>
      <c r="M1264" s="60"/>
      <c r="N1264" s="60"/>
      <c r="O1264" s="60"/>
      <c r="P1264" s="60"/>
    </row>
    <row r="1265" spans="1:19" s="56" customFormat="1" ht="9">
      <c r="A1265" s="113"/>
      <c r="B1265" s="112"/>
      <c r="C1265" s="38"/>
      <c r="D1265" s="39"/>
      <c r="E1265" s="44"/>
      <c r="F1265" s="41"/>
      <c r="G1265" s="44"/>
      <c r="H1265" s="84"/>
      <c r="I1265" s="84"/>
      <c r="J1265" s="84"/>
      <c r="K1265" s="84"/>
      <c r="L1265" s="29"/>
      <c r="M1265" s="29"/>
      <c r="N1265" s="29"/>
      <c r="O1265" s="29"/>
      <c r="P1265" s="29"/>
      <c r="Q1265" s="30"/>
      <c r="R1265" s="30"/>
      <c r="S1265" s="30"/>
    </row>
    <row r="1266" spans="1:19" ht="9">
      <c r="A1266" s="115"/>
      <c r="C1266" s="38"/>
      <c r="D1266" s="39"/>
      <c r="E1266" s="44"/>
      <c r="F1266" s="41"/>
      <c r="Q1266" s="56"/>
      <c r="R1266" s="56"/>
      <c r="S1266" s="56"/>
    </row>
    <row r="1267" spans="2:16" ht="9">
      <c r="B1267" s="111"/>
      <c r="C1267" s="39"/>
      <c r="D1267" s="39"/>
      <c r="E1267" s="46"/>
      <c r="F1267" s="58"/>
      <c r="G1267" s="46"/>
      <c r="H1267" s="85"/>
      <c r="I1267" s="85"/>
      <c r="J1267" s="85"/>
      <c r="K1267" s="85"/>
      <c r="L1267" s="60"/>
      <c r="M1267" s="60"/>
      <c r="N1267" s="60"/>
      <c r="O1267" s="60"/>
      <c r="P1267" s="60"/>
    </row>
    <row r="1268" spans="3:6" ht="9">
      <c r="C1268" s="38"/>
      <c r="D1268" s="39"/>
      <c r="E1268" s="44"/>
      <c r="F1268" s="41"/>
    </row>
    <row r="1269" spans="3:6" ht="9">
      <c r="C1269" s="38"/>
      <c r="D1269" s="39"/>
      <c r="E1269" s="44"/>
      <c r="F1269" s="41"/>
    </row>
    <row r="1270" spans="1:19" s="56" customFormat="1" ht="9">
      <c r="A1270" s="113"/>
      <c r="B1270" s="112"/>
      <c r="C1270" s="38"/>
      <c r="D1270" s="39"/>
      <c r="E1270" s="44"/>
      <c r="F1270" s="41"/>
      <c r="G1270" s="44"/>
      <c r="H1270" s="84"/>
      <c r="I1270" s="84"/>
      <c r="J1270" s="84"/>
      <c r="K1270" s="84"/>
      <c r="L1270" s="29"/>
      <c r="M1270" s="29"/>
      <c r="N1270" s="29"/>
      <c r="O1270" s="29"/>
      <c r="P1270" s="29"/>
      <c r="Q1270" s="30"/>
      <c r="R1270" s="30"/>
      <c r="S1270" s="30"/>
    </row>
    <row r="1271" spans="3:6" ht="9">
      <c r="C1271" s="38"/>
      <c r="D1271" s="39"/>
      <c r="E1271" s="44"/>
      <c r="F1271" s="41"/>
    </row>
    <row r="1272" spans="3:6" ht="9">
      <c r="C1272" s="38"/>
      <c r="D1272" s="39"/>
      <c r="E1272" s="44"/>
      <c r="F1272" s="41"/>
    </row>
    <row r="1273" spans="1:19" s="56" customFormat="1" ht="9">
      <c r="A1273" s="113"/>
      <c r="B1273" s="112"/>
      <c r="C1273" s="38"/>
      <c r="D1273" s="39"/>
      <c r="E1273" s="44"/>
      <c r="F1273" s="41"/>
      <c r="G1273" s="44"/>
      <c r="H1273" s="84"/>
      <c r="I1273" s="84"/>
      <c r="J1273" s="84"/>
      <c r="K1273" s="84"/>
      <c r="L1273" s="29"/>
      <c r="M1273" s="29"/>
      <c r="N1273" s="29"/>
      <c r="O1273" s="29"/>
      <c r="P1273" s="29"/>
      <c r="Q1273" s="30"/>
      <c r="R1273" s="30"/>
      <c r="S1273" s="30"/>
    </row>
    <row r="1274" spans="3:6" ht="9">
      <c r="C1274" s="38"/>
      <c r="D1274" s="39"/>
      <c r="E1274" s="44"/>
      <c r="F1274" s="41"/>
    </row>
    <row r="1275" spans="3:6" ht="9">
      <c r="C1275" s="38"/>
      <c r="D1275" s="39"/>
      <c r="E1275" s="44"/>
      <c r="F1275" s="41"/>
    </row>
    <row r="1276" spans="3:6" ht="9">
      <c r="C1276" s="38"/>
      <c r="D1276" s="39"/>
      <c r="E1276" s="44"/>
      <c r="F1276" s="41"/>
    </row>
    <row r="1277" spans="3:6" ht="9">
      <c r="C1277" s="38"/>
      <c r="D1277" s="39"/>
      <c r="E1277" s="44"/>
      <c r="F1277" s="41"/>
    </row>
    <row r="1278" spans="3:6" ht="9">
      <c r="C1278" s="38"/>
      <c r="D1278" s="39"/>
      <c r="E1278" s="44"/>
      <c r="F1278" s="41"/>
    </row>
    <row r="1279" spans="3:6" ht="9">
      <c r="C1279" s="38"/>
      <c r="D1279" s="39"/>
      <c r="E1279" s="44"/>
      <c r="F1279" s="41"/>
    </row>
    <row r="1280" spans="3:6" ht="9">
      <c r="C1280" s="38"/>
      <c r="D1280" s="39"/>
      <c r="E1280" s="44"/>
      <c r="F1280" s="41"/>
    </row>
    <row r="1281" spans="1:19" ht="9">
      <c r="A1281" s="115"/>
      <c r="C1281" s="38"/>
      <c r="D1281" s="39"/>
      <c r="E1281" s="44"/>
      <c r="F1281" s="41"/>
      <c r="Q1281" s="56"/>
      <c r="R1281" s="56"/>
      <c r="S1281" s="56"/>
    </row>
    <row r="1282" spans="2:16" ht="9">
      <c r="B1282" s="111"/>
      <c r="C1282" s="39"/>
      <c r="D1282" s="39"/>
      <c r="E1282" s="46"/>
      <c r="F1282" s="58"/>
      <c r="G1282" s="46"/>
      <c r="H1282" s="85"/>
      <c r="I1282" s="85"/>
      <c r="J1282" s="85"/>
      <c r="K1282" s="85"/>
      <c r="L1282" s="60"/>
      <c r="M1282" s="60"/>
      <c r="N1282" s="60"/>
      <c r="O1282" s="60"/>
      <c r="P1282" s="60"/>
    </row>
    <row r="1283" spans="3:6" ht="9">
      <c r="C1283" s="38"/>
      <c r="D1283" s="39"/>
      <c r="E1283" s="44"/>
      <c r="F1283" s="41"/>
    </row>
    <row r="1284" spans="3:6" ht="9">
      <c r="C1284" s="38"/>
      <c r="D1284" s="39"/>
      <c r="E1284" s="44"/>
      <c r="F1284" s="41"/>
    </row>
    <row r="1285" spans="3:6" ht="9">
      <c r="C1285" s="38"/>
      <c r="D1285" s="39"/>
      <c r="E1285" s="44"/>
      <c r="F1285" s="41"/>
    </row>
    <row r="1286" spans="1:16" ht="9">
      <c r="A1286" s="30"/>
      <c r="B1286" s="30"/>
      <c r="C1286" s="38"/>
      <c r="D1286" s="39"/>
      <c r="E1286" s="44"/>
      <c r="F1286" s="41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</row>
    <row r="1287" spans="1:16" ht="9">
      <c r="A1287" s="30"/>
      <c r="B1287" s="30"/>
      <c r="C1287" s="38"/>
      <c r="D1287" s="39"/>
      <c r="E1287" s="44"/>
      <c r="F1287" s="41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</row>
    <row r="1288" spans="1:19" s="56" customFormat="1" ht="9">
      <c r="A1288" s="30"/>
      <c r="B1288" s="30"/>
      <c r="C1288" s="38"/>
      <c r="D1288" s="39"/>
      <c r="E1288" s="44"/>
      <c r="F1288" s="41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</row>
    <row r="1289" spans="1:16" ht="9">
      <c r="A1289" s="30"/>
      <c r="B1289" s="30"/>
      <c r="C1289" s="38"/>
      <c r="D1289" s="39"/>
      <c r="E1289" s="44"/>
      <c r="F1289" s="41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</row>
    <row r="1290" spans="1:16" ht="9">
      <c r="A1290" s="30"/>
      <c r="B1290" s="30"/>
      <c r="C1290" s="38"/>
      <c r="D1290" s="39"/>
      <c r="E1290" s="44"/>
      <c r="F1290" s="41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</row>
    <row r="1291" spans="1:16" ht="9">
      <c r="A1291" s="30"/>
      <c r="B1291" s="30"/>
      <c r="C1291" s="38"/>
      <c r="D1291" s="39"/>
      <c r="E1291" s="44"/>
      <c r="F1291" s="41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</row>
    <row r="1292" spans="1:16" ht="9">
      <c r="A1292" s="30"/>
      <c r="B1292" s="30"/>
      <c r="C1292" s="38"/>
      <c r="D1292" s="39"/>
      <c r="E1292" s="44"/>
      <c r="F1292" s="41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</row>
    <row r="1293" spans="1:16" ht="9">
      <c r="A1293" s="30"/>
      <c r="B1293" s="30"/>
      <c r="C1293" s="38"/>
      <c r="D1293" s="39"/>
      <c r="E1293" s="44"/>
      <c r="F1293" s="41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</row>
    <row r="1294" spans="1:16" ht="9">
      <c r="A1294" s="30"/>
      <c r="B1294" s="30"/>
      <c r="C1294" s="38"/>
      <c r="D1294" s="39"/>
      <c r="E1294" s="44"/>
      <c r="F1294" s="41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</row>
    <row r="1295" spans="1:16" ht="9">
      <c r="A1295" s="30"/>
      <c r="B1295" s="30"/>
      <c r="C1295" s="38"/>
      <c r="D1295" s="39"/>
      <c r="E1295" s="44"/>
      <c r="F1295" s="41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</row>
    <row r="1296" spans="1:16" ht="9">
      <c r="A1296" s="30"/>
      <c r="B1296" s="30"/>
      <c r="C1296" s="38"/>
      <c r="D1296" s="39"/>
      <c r="E1296" s="44"/>
      <c r="F1296" s="41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</row>
    <row r="1297" spans="1:16" ht="9">
      <c r="A1297" s="30"/>
      <c r="B1297" s="30"/>
      <c r="C1297" s="38"/>
      <c r="D1297" s="39"/>
      <c r="E1297" s="44"/>
      <c r="F1297" s="41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</row>
    <row r="1298" spans="1:16" ht="9">
      <c r="A1298" s="30"/>
      <c r="B1298" s="30"/>
      <c r="C1298" s="38"/>
      <c r="D1298" s="39"/>
      <c r="E1298" s="44"/>
      <c r="F1298" s="41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</row>
    <row r="1299" spans="1:16" ht="9">
      <c r="A1299" s="30"/>
      <c r="B1299" s="30"/>
      <c r="C1299" s="38"/>
      <c r="D1299" s="39"/>
      <c r="E1299" s="44"/>
      <c r="F1299" s="41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</row>
    <row r="1300" spans="1:16" ht="9">
      <c r="A1300" s="30"/>
      <c r="B1300" s="30"/>
      <c r="C1300" s="38"/>
      <c r="D1300" s="39"/>
      <c r="E1300" s="44"/>
      <c r="F1300" s="41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</row>
    <row r="1301" spans="1:16" ht="9">
      <c r="A1301" s="30"/>
      <c r="B1301" s="30"/>
      <c r="C1301" s="38"/>
      <c r="D1301" s="39"/>
      <c r="E1301" s="44"/>
      <c r="F1301" s="41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</row>
    <row r="1302" spans="1:16" ht="9">
      <c r="A1302" s="30"/>
      <c r="B1302" s="30"/>
      <c r="C1302" s="38"/>
      <c r="D1302" s="39"/>
      <c r="E1302" s="44"/>
      <c r="F1302" s="41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</row>
    <row r="1303" spans="1:16" ht="9">
      <c r="A1303" s="30"/>
      <c r="B1303" s="30"/>
      <c r="C1303" s="38"/>
      <c r="D1303" s="39"/>
      <c r="E1303" s="44"/>
      <c r="F1303" s="41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</row>
    <row r="1304" spans="1:16" ht="9">
      <c r="A1304" s="30"/>
      <c r="B1304" s="30"/>
      <c r="C1304" s="38"/>
      <c r="D1304" s="39"/>
      <c r="E1304" s="44"/>
      <c r="F1304" s="41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</row>
    <row r="1305" spans="1:16" ht="9">
      <c r="A1305" s="30"/>
      <c r="B1305" s="30"/>
      <c r="C1305" s="38"/>
      <c r="D1305" s="39"/>
      <c r="E1305" s="44"/>
      <c r="F1305" s="41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</row>
    <row r="1306" spans="1:16" ht="9">
      <c r="A1306" s="30"/>
      <c r="B1306" s="30"/>
      <c r="C1306" s="38"/>
      <c r="D1306" s="39"/>
      <c r="E1306" s="44"/>
      <c r="F1306" s="41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</row>
    <row r="1307" spans="1:16" ht="9">
      <c r="A1307" s="30"/>
      <c r="B1307" s="30"/>
      <c r="C1307" s="38"/>
      <c r="D1307" s="39"/>
      <c r="E1307" s="44"/>
      <c r="F1307" s="41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</row>
    <row r="1308" spans="1:16" ht="9">
      <c r="A1308" s="30"/>
      <c r="B1308" s="30"/>
      <c r="C1308" s="38"/>
      <c r="D1308" s="39"/>
      <c r="E1308" s="44"/>
      <c r="F1308" s="41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</row>
    <row r="1309" spans="1:16" ht="9">
      <c r="A1309" s="30"/>
      <c r="B1309" s="30"/>
      <c r="C1309" s="38"/>
      <c r="D1309" s="39"/>
      <c r="E1309" s="44"/>
      <c r="F1309" s="41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</row>
    <row r="1310" spans="1:16" ht="9">
      <c r="A1310" s="30"/>
      <c r="B1310" s="30"/>
      <c r="C1310" s="38"/>
      <c r="D1310" s="39"/>
      <c r="E1310" s="44"/>
      <c r="F1310" s="41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</row>
    <row r="1311" spans="1:16" ht="9">
      <c r="A1311" s="30"/>
      <c r="B1311" s="30"/>
      <c r="C1311" s="38"/>
      <c r="D1311" s="39"/>
      <c r="E1311" s="44"/>
      <c r="F1311" s="41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</row>
    <row r="1312" spans="1:16" ht="9">
      <c r="A1312" s="30"/>
      <c r="B1312" s="30"/>
      <c r="C1312" s="38"/>
      <c r="D1312" s="39"/>
      <c r="E1312" s="44"/>
      <c r="F1312" s="41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</row>
    <row r="1313" spans="1:16" ht="9">
      <c r="A1313" s="30"/>
      <c r="B1313" s="30"/>
      <c r="C1313" s="38"/>
      <c r="D1313" s="39"/>
      <c r="E1313" s="44"/>
      <c r="F1313" s="41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</row>
    <row r="1314" spans="1:16" ht="9">
      <c r="A1314" s="30"/>
      <c r="B1314" s="30"/>
      <c r="C1314" s="38"/>
      <c r="D1314" s="39"/>
      <c r="E1314" s="44"/>
      <c r="F1314" s="41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</row>
    <row r="1315" spans="1:16" ht="9">
      <c r="A1315" s="30"/>
      <c r="B1315" s="30"/>
      <c r="C1315" s="38"/>
      <c r="D1315" s="39"/>
      <c r="E1315" s="44"/>
      <c r="F1315" s="41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</row>
    <row r="1316" spans="1:16" ht="9">
      <c r="A1316" s="30"/>
      <c r="B1316" s="30"/>
      <c r="C1316" s="38"/>
      <c r="D1316" s="39"/>
      <c r="E1316" s="44"/>
      <c r="F1316" s="41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</row>
    <row r="1317" spans="1:16" ht="9">
      <c r="A1317" s="30"/>
      <c r="B1317" s="30"/>
      <c r="C1317" s="38"/>
      <c r="D1317" s="39"/>
      <c r="E1317" s="44"/>
      <c r="F1317" s="41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</row>
    <row r="1318" spans="3:6" ht="9">
      <c r="C1318" s="38"/>
      <c r="D1318" s="39"/>
      <c r="E1318" s="44"/>
      <c r="F1318" s="41"/>
    </row>
    <row r="1319" spans="3:6" ht="9">
      <c r="C1319" s="38"/>
      <c r="D1319" s="39"/>
      <c r="E1319" s="44"/>
      <c r="F1319" s="41"/>
    </row>
    <row r="1320" spans="3:6" ht="9">
      <c r="C1320" s="38"/>
      <c r="D1320" s="39"/>
      <c r="E1320" s="44"/>
      <c r="F1320" s="41"/>
    </row>
    <row r="1321" spans="1:19" ht="9">
      <c r="A1321" s="115"/>
      <c r="C1321" s="38"/>
      <c r="D1321" s="39"/>
      <c r="E1321" s="44"/>
      <c r="F1321" s="41"/>
      <c r="Q1321" s="56"/>
      <c r="R1321" s="56"/>
      <c r="S1321" s="56"/>
    </row>
    <row r="1322" spans="2:16" ht="9">
      <c r="B1322" s="111"/>
      <c r="C1322" s="39"/>
      <c r="D1322" s="39"/>
      <c r="E1322" s="46"/>
      <c r="F1322" s="58"/>
      <c r="G1322" s="46"/>
      <c r="H1322" s="85"/>
      <c r="I1322" s="85"/>
      <c r="J1322" s="85"/>
      <c r="K1322" s="85"/>
      <c r="L1322" s="60"/>
      <c r="M1322" s="60"/>
      <c r="N1322" s="60"/>
      <c r="O1322" s="60"/>
      <c r="P1322" s="60"/>
    </row>
    <row r="1323" spans="3:6" ht="9">
      <c r="C1323" s="38"/>
      <c r="D1323" s="39"/>
      <c r="E1323" s="44"/>
      <c r="F1323" s="41"/>
    </row>
    <row r="1324" spans="3:6" ht="9">
      <c r="C1324" s="38"/>
      <c r="D1324" s="39"/>
      <c r="E1324" s="44"/>
      <c r="F1324" s="41"/>
    </row>
    <row r="1325" spans="3:6" ht="9">
      <c r="C1325" s="38"/>
      <c r="D1325" s="39"/>
      <c r="E1325" s="44"/>
      <c r="F1325" s="41"/>
    </row>
    <row r="1326" spans="3:6" ht="9">
      <c r="C1326" s="38"/>
      <c r="D1326" s="39"/>
      <c r="E1326" s="44"/>
      <c r="F1326" s="41"/>
    </row>
    <row r="1327" spans="3:6" ht="9">
      <c r="C1327" s="38"/>
      <c r="D1327" s="39"/>
      <c r="E1327" s="44"/>
      <c r="F1327" s="41"/>
    </row>
    <row r="1328" spans="1:19" s="56" customFormat="1" ht="9">
      <c r="A1328" s="113"/>
      <c r="B1328" s="112"/>
      <c r="C1328" s="38"/>
      <c r="D1328" s="39"/>
      <c r="E1328" s="44"/>
      <c r="F1328" s="41"/>
      <c r="G1328" s="44"/>
      <c r="H1328" s="84"/>
      <c r="I1328" s="84"/>
      <c r="J1328" s="84"/>
      <c r="K1328" s="84"/>
      <c r="L1328" s="29"/>
      <c r="M1328" s="29"/>
      <c r="N1328" s="29"/>
      <c r="O1328" s="29"/>
      <c r="P1328" s="29"/>
      <c r="Q1328" s="30"/>
      <c r="R1328" s="30"/>
      <c r="S1328" s="30"/>
    </row>
    <row r="1329" spans="3:6" ht="9">
      <c r="C1329" s="38"/>
      <c r="D1329" s="39"/>
      <c r="E1329" s="44"/>
      <c r="F1329" s="41"/>
    </row>
    <row r="1330" spans="1:19" ht="9">
      <c r="A1330" s="115"/>
      <c r="C1330" s="38"/>
      <c r="D1330" s="39"/>
      <c r="E1330" s="44"/>
      <c r="F1330" s="41"/>
      <c r="Q1330" s="56"/>
      <c r="R1330" s="56"/>
      <c r="S1330" s="56"/>
    </row>
    <row r="1331" spans="2:16" ht="9">
      <c r="B1331" s="111"/>
      <c r="C1331" s="39"/>
      <c r="D1331" s="39"/>
      <c r="E1331" s="46"/>
      <c r="F1331" s="58"/>
      <c r="G1331" s="46"/>
      <c r="H1331" s="85"/>
      <c r="I1331" s="85"/>
      <c r="J1331" s="85"/>
      <c r="K1331" s="85"/>
      <c r="L1331" s="60"/>
      <c r="M1331" s="60"/>
      <c r="N1331" s="60"/>
      <c r="O1331" s="60"/>
      <c r="P1331" s="60"/>
    </row>
    <row r="1332" spans="3:6" ht="9">
      <c r="C1332" s="38"/>
      <c r="D1332" s="39"/>
      <c r="E1332" s="44"/>
      <c r="F1332" s="41"/>
    </row>
    <row r="1333" spans="3:6" ht="9">
      <c r="C1333" s="38"/>
      <c r="D1333" s="39"/>
      <c r="E1333" s="44"/>
      <c r="F1333" s="41"/>
    </row>
    <row r="1334" spans="1:16" ht="9">
      <c r="A1334" s="30"/>
      <c r="B1334" s="30"/>
      <c r="C1334" s="38"/>
      <c r="D1334" s="39"/>
      <c r="E1334" s="44"/>
      <c r="F1334" s="41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</row>
    <row r="1335" spans="1:16" ht="9">
      <c r="A1335" s="30"/>
      <c r="B1335" s="30"/>
      <c r="C1335" s="38"/>
      <c r="D1335" s="39"/>
      <c r="E1335" s="44"/>
      <c r="F1335" s="41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</row>
    <row r="1336" spans="1:16" ht="9">
      <c r="A1336" s="30"/>
      <c r="B1336" s="30"/>
      <c r="C1336" s="38"/>
      <c r="D1336" s="39"/>
      <c r="E1336" s="44"/>
      <c r="F1336" s="41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</row>
    <row r="1337" spans="1:19" s="56" customFormat="1" ht="9">
      <c r="A1337" s="30"/>
      <c r="B1337" s="30"/>
      <c r="C1337" s="38"/>
      <c r="D1337" s="39"/>
      <c r="E1337" s="44"/>
      <c r="F1337" s="41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</row>
    <row r="1338" spans="1:16" ht="9">
      <c r="A1338" s="30"/>
      <c r="B1338" s="30"/>
      <c r="C1338" s="38"/>
      <c r="D1338" s="39"/>
      <c r="E1338" s="44"/>
      <c r="F1338" s="41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</row>
    <row r="1339" spans="1:16" ht="9">
      <c r="A1339" s="30"/>
      <c r="B1339" s="30"/>
      <c r="C1339" s="38"/>
      <c r="D1339" s="39"/>
      <c r="E1339" s="44"/>
      <c r="F1339" s="41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</row>
    <row r="1340" spans="1:16" ht="9">
      <c r="A1340" s="30"/>
      <c r="B1340" s="30"/>
      <c r="C1340" s="38"/>
      <c r="D1340" s="39"/>
      <c r="E1340" s="44"/>
      <c r="F1340" s="41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</row>
    <row r="1341" spans="1:16" ht="9">
      <c r="A1341" s="30"/>
      <c r="B1341" s="30"/>
      <c r="C1341" s="38"/>
      <c r="D1341" s="39"/>
      <c r="E1341" s="44"/>
      <c r="F1341" s="41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</row>
    <row r="1342" spans="1:16" ht="9">
      <c r="A1342" s="30"/>
      <c r="B1342" s="30"/>
      <c r="C1342" s="38"/>
      <c r="D1342" s="39"/>
      <c r="E1342" s="44"/>
      <c r="F1342" s="41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</row>
    <row r="1343" spans="1:16" ht="9">
      <c r="A1343" s="30"/>
      <c r="B1343" s="30"/>
      <c r="C1343" s="38"/>
      <c r="D1343" s="39"/>
      <c r="E1343" s="44"/>
      <c r="F1343" s="41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</row>
    <row r="1344" spans="1:16" ht="9">
      <c r="A1344" s="30"/>
      <c r="B1344" s="30"/>
      <c r="C1344" s="38"/>
      <c r="D1344" s="39"/>
      <c r="E1344" s="44"/>
      <c r="F1344" s="41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</row>
    <row r="1345" spans="1:16" ht="9">
      <c r="A1345" s="30"/>
      <c r="B1345" s="30"/>
      <c r="C1345" s="38"/>
      <c r="D1345" s="39"/>
      <c r="E1345" s="44"/>
      <c r="F1345" s="41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</row>
    <row r="1346" spans="1:16" ht="9">
      <c r="A1346" s="30"/>
      <c r="B1346" s="30"/>
      <c r="C1346" s="38"/>
      <c r="D1346" s="39"/>
      <c r="E1346" s="44"/>
      <c r="F1346" s="41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</row>
    <row r="1347" spans="1:16" ht="9">
      <c r="A1347" s="30"/>
      <c r="B1347" s="30"/>
      <c r="C1347" s="38"/>
      <c r="D1347" s="39"/>
      <c r="E1347" s="44"/>
      <c r="F1347" s="41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</row>
    <row r="1348" spans="1:16" ht="9">
      <c r="A1348" s="30"/>
      <c r="B1348" s="30"/>
      <c r="C1348" s="38"/>
      <c r="D1348" s="39"/>
      <c r="E1348" s="44"/>
      <c r="F1348" s="41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</row>
    <row r="1349" spans="1:16" ht="9">
      <c r="A1349" s="30"/>
      <c r="B1349" s="30"/>
      <c r="C1349" s="38"/>
      <c r="D1349" s="39"/>
      <c r="E1349" s="44"/>
      <c r="F1349" s="41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</row>
    <row r="1350" spans="1:16" ht="9">
      <c r="A1350" s="30"/>
      <c r="B1350" s="30"/>
      <c r="C1350" s="38"/>
      <c r="D1350" s="39"/>
      <c r="E1350" s="44"/>
      <c r="F1350" s="41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</row>
    <row r="1351" spans="1:16" ht="9">
      <c r="A1351" s="30"/>
      <c r="B1351" s="30"/>
      <c r="C1351" s="38"/>
      <c r="D1351" s="39"/>
      <c r="E1351" s="44"/>
      <c r="F1351" s="41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</row>
    <row r="1352" spans="1:16" ht="9">
      <c r="A1352" s="30"/>
      <c r="B1352" s="30"/>
      <c r="C1352" s="38"/>
      <c r="D1352" s="39"/>
      <c r="E1352" s="44"/>
      <c r="F1352" s="41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</row>
    <row r="1353" spans="1:16" ht="9">
      <c r="A1353" s="30"/>
      <c r="B1353" s="30"/>
      <c r="C1353" s="38"/>
      <c r="D1353" s="39"/>
      <c r="E1353" s="44"/>
      <c r="F1353" s="41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</row>
    <row r="1354" spans="1:16" ht="9">
      <c r="A1354" s="30"/>
      <c r="B1354" s="30"/>
      <c r="C1354" s="38"/>
      <c r="D1354" s="39"/>
      <c r="E1354" s="44"/>
      <c r="F1354" s="41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</row>
    <row r="1355" spans="1:16" ht="9">
      <c r="A1355" s="30"/>
      <c r="B1355" s="30"/>
      <c r="C1355" s="38"/>
      <c r="D1355" s="39"/>
      <c r="E1355" s="44"/>
      <c r="F1355" s="41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</row>
    <row r="1356" spans="1:16" ht="9">
      <c r="A1356" s="30"/>
      <c r="B1356" s="30"/>
      <c r="C1356" s="38"/>
      <c r="D1356" s="39"/>
      <c r="E1356" s="44"/>
      <c r="F1356" s="41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</row>
    <row r="1357" spans="1:16" ht="9">
      <c r="A1357" s="30"/>
      <c r="B1357" s="30"/>
      <c r="C1357" s="38"/>
      <c r="D1357" s="39"/>
      <c r="E1357" s="44"/>
      <c r="F1357" s="41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</row>
    <row r="1358" spans="1:16" ht="9">
      <c r="A1358" s="30"/>
      <c r="B1358" s="30"/>
      <c r="C1358" s="38"/>
      <c r="D1358" s="39"/>
      <c r="E1358" s="44"/>
      <c r="F1358" s="41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</row>
    <row r="1359" spans="1:16" ht="9">
      <c r="A1359" s="30"/>
      <c r="B1359" s="30"/>
      <c r="C1359" s="38"/>
      <c r="D1359" s="39"/>
      <c r="E1359" s="44"/>
      <c r="F1359" s="41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</row>
    <row r="1360" spans="1:16" ht="9">
      <c r="A1360" s="30"/>
      <c r="B1360" s="30"/>
      <c r="C1360" s="38"/>
      <c r="D1360" s="39"/>
      <c r="E1360" s="44"/>
      <c r="F1360" s="41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</row>
    <row r="1361" spans="1:16" ht="9">
      <c r="A1361" s="30"/>
      <c r="B1361" s="30"/>
      <c r="C1361" s="38"/>
      <c r="D1361" s="39"/>
      <c r="E1361" s="44"/>
      <c r="F1361" s="41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</row>
    <row r="1362" spans="1:16" ht="9">
      <c r="A1362" s="30"/>
      <c r="B1362" s="30"/>
      <c r="C1362" s="38"/>
      <c r="D1362" s="39"/>
      <c r="E1362" s="44"/>
      <c r="F1362" s="41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</row>
    <row r="1363" spans="1:16" ht="9">
      <c r="A1363" s="30"/>
      <c r="B1363" s="30"/>
      <c r="C1363" s="38"/>
      <c r="D1363" s="39"/>
      <c r="E1363" s="44"/>
      <c r="F1363" s="41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</row>
    <row r="1364" spans="1:16" ht="9">
      <c r="A1364" s="30"/>
      <c r="B1364" s="30"/>
      <c r="C1364" s="38"/>
      <c r="D1364" s="39"/>
      <c r="E1364" s="44"/>
      <c r="F1364" s="41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</row>
    <row r="1365" spans="1:16" ht="9">
      <c r="A1365" s="30"/>
      <c r="B1365" s="30"/>
      <c r="C1365" s="38"/>
      <c r="D1365" s="39"/>
      <c r="E1365" s="44"/>
      <c r="F1365" s="41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</row>
    <row r="1366" spans="1:16" ht="9">
      <c r="A1366" s="30"/>
      <c r="B1366" s="30"/>
      <c r="C1366" s="38"/>
      <c r="D1366" s="39"/>
      <c r="E1366" s="44"/>
      <c r="F1366" s="41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</row>
    <row r="1367" spans="1:16" ht="9">
      <c r="A1367" s="30"/>
      <c r="B1367" s="30"/>
      <c r="C1367" s="38"/>
      <c r="D1367" s="39"/>
      <c r="E1367" s="44"/>
      <c r="F1367" s="41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</row>
    <row r="1368" spans="1:16" ht="9">
      <c r="A1368" s="30"/>
      <c r="B1368" s="30"/>
      <c r="C1368" s="38"/>
      <c r="D1368" s="39"/>
      <c r="E1368" s="44"/>
      <c r="F1368" s="41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</row>
    <row r="1369" spans="1:16" ht="9">
      <c r="A1369" s="30"/>
      <c r="B1369" s="30"/>
      <c r="C1369" s="38"/>
      <c r="D1369" s="39"/>
      <c r="E1369" s="44"/>
      <c r="F1369" s="41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</row>
    <row r="1370" spans="1:16" ht="9">
      <c r="A1370" s="30"/>
      <c r="B1370" s="30"/>
      <c r="C1370" s="38"/>
      <c r="D1370" s="39"/>
      <c r="E1370" s="44"/>
      <c r="F1370" s="41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</row>
    <row r="1371" spans="1:16" ht="9">
      <c r="A1371" s="30"/>
      <c r="B1371" s="30"/>
      <c r="C1371" s="38"/>
      <c r="D1371" s="39"/>
      <c r="E1371" s="44"/>
      <c r="F1371" s="41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</row>
    <row r="1372" spans="1:16" ht="9">
      <c r="A1372" s="30"/>
      <c r="B1372" s="30"/>
      <c r="C1372" s="38"/>
      <c r="D1372" s="39"/>
      <c r="E1372" s="44"/>
      <c r="F1372" s="41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</row>
    <row r="1373" spans="1:16" ht="9">
      <c r="A1373" s="30"/>
      <c r="B1373" s="30"/>
      <c r="C1373" s="38"/>
      <c r="D1373" s="39"/>
      <c r="E1373" s="44"/>
      <c r="F1373" s="41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</row>
    <row r="1374" spans="1:16" ht="9">
      <c r="A1374" s="30"/>
      <c r="B1374" s="30"/>
      <c r="C1374" s="38"/>
      <c r="D1374" s="39"/>
      <c r="E1374" s="44"/>
      <c r="F1374" s="41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</row>
    <row r="1375" spans="1:16" ht="9">
      <c r="A1375" s="30"/>
      <c r="B1375" s="30"/>
      <c r="C1375" s="38"/>
      <c r="D1375" s="39"/>
      <c r="E1375" s="44"/>
      <c r="F1375" s="41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</row>
    <row r="1376" spans="1:16" ht="9">
      <c r="A1376" s="30"/>
      <c r="B1376" s="30"/>
      <c r="C1376" s="38"/>
      <c r="D1376" s="39"/>
      <c r="E1376" s="44"/>
      <c r="F1376" s="41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</row>
    <row r="1377" spans="1:16" ht="9">
      <c r="A1377" s="30"/>
      <c r="B1377" s="30"/>
      <c r="C1377" s="38"/>
      <c r="D1377" s="39"/>
      <c r="E1377" s="44"/>
      <c r="F1377" s="41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</row>
    <row r="1378" spans="1:16" ht="9">
      <c r="A1378" s="30"/>
      <c r="B1378" s="30"/>
      <c r="C1378" s="38"/>
      <c r="D1378" s="39"/>
      <c r="E1378" s="44"/>
      <c r="F1378" s="41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</row>
    <row r="1379" spans="1:16" ht="9">
      <c r="A1379" s="30"/>
      <c r="B1379" s="30"/>
      <c r="C1379" s="38"/>
      <c r="D1379" s="39"/>
      <c r="E1379" s="44"/>
      <c r="F1379" s="41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</row>
    <row r="1380" spans="1:16" ht="9">
      <c r="A1380" s="30"/>
      <c r="B1380" s="30"/>
      <c r="C1380" s="38"/>
      <c r="D1380" s="39"/>
      <c r="E1380" s="44"/>
      <c r="F1380" s="41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</row>
    <row r="1381" spans="1:16" ht="9">
      <c r="A1381" s="30"/>
      <c r="B1381" s="30"/>
      <c r="C1381" s="38"/>
      <c r="D1381" s="39"/>
      <c r="E1381" s="44"/>
      <c r="F1381" s="41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</row>
    <row r="1382" spans="3:6" ht="9">
      <c r="C1382" s="38"/>
      <c r="D1382" s="39"/>
      <c r="E1382" s="44"/>
      <c r="F1382" s="41"/>
    </row>
    <row r="1383" spans="3:6" ht="9">
      <c r="C1383" s="38"/>
      <c r="D1383" s="39"/>
      <c r="E1383" s="44"/>
      <c r="F1383" s="41"/>
    </row>
    <row r="1384" spans="3:6" ht="9">
      <c r="C1384" s="38"/>
      <c r="D1384" s="39"/>
      <c r="E1384" s="44"/>
      <c r="F1384" s="41"/>
    </row>
    <row r="1385" spans="3:6" ht="9">
      <c r="C1385" s="38"/>
      <c r="D1385" s="39"/>
      <c r="E1385" s="44"/>
      <c r="F1385" s="41"/>
    </row>
    <row r="1386" spans="3:6" ht="9">
      <c r="C1386" s="38"/>
      <c r="D1386" s="39"/>
      <c r="E1386" s="44"/>
      <c r="F1386" s="41"/>
    </row>
    <row r="1387" spans="1:19" ht="9">
      <c r="A1387" s="115"/>
      <c r="C1387" s="38"/>
      <c r="D1387" s="39"/>
      <c r="E1387" s="44"/>
      <c r="F1387" s="41"/>
      <c r="Q1387" s="56"/>
      <c r="R1387" s="56"/>
      <c r="S1387" s="56"/>
    </row>
    <row r="1388" spans="2:16" ht="9">
      <c r="B1388" s="111"/>
      <c r="C1388" s="39"/>
      <c r="D1388" s="39"/>
      <c r="E1388" s="46"/>
      <c r="F1388" s="58"/>
      <c r="G1388" s="46"/>
      <c r="H1388" s="85"/>
      <c r="I1388" s="85"/>
      <c r="J1388" s="85"/>
      <c r="K1388" s="85"/>
      <c r="L1388" s="60"/>
      <c r="M1388" s="60"/>
      <c r="N1388" s="60"/>
      <c r="O1388" s="60"/>
      <c r="P1388" s="60"/>
    </row>
    <row r="1389" spans="3:6" ht="9">
      <c r="C1389" s="38"/>
      <c r="D1389" s="39"/>
      <c r="E1389" s="44"/>
      <c r="F1389" s="41"/>
    </row>
    <row r="1390" spans="1:19" ht="9">
      <c r="A1390" s="115"/>
      <c r="C1390" s="38"/>
      <c r="D1390" s="39"/>
      <c r="E1390" s="44"/>
      <c r="F1390" s="41"/>
      <c r="Q1390" s="56"/>
      <c r="R1390" s="56"/>
      <c r="S1390" s="56"/>
    </row>
    <row r="1391" spans="2:16" ht="9">
      <c r="B1391" s="111"/>
      <c r="C1391" s="39"/>
      <c r="D1391" s="39"/>
      <c r="E1391" s="46"/>
      <c r="F1391" s="58"/>
      <c r="G1391" s="46"/>
      <c r="H1391" s="85"/>
      <c r="I1391" s="85"/>
      <c r="J1391" s="85"/>
      <c r="K1391" s="85"/>
      <c r="L1391" s="60"/>
      <c r="M1391" s="60"/>
      <c r="N1391" s="60"/>
      <c r="O1391" s="60"/>
      <c r="P1391" s="60"/>
    </row>
    <row r="1392" spans="3:6" ht="9">
      <c r="C1392" s="38"/>
      <c r="D1392" s="39"/>
      <c r="E1392" s="44"/>
      <c r="F1392" s="41"/>
    </row>
    <row r="1393" spans="1:19" ht="9">
      <c r="A1393" s="115"/>
      <c r="C1393" s="38"/>
      <c r="D1393" s="39"/>
      <c r="E1393" s="44"/>
      <c r="F1393" s="41"/>
      <c r="Q1393" s="56"/>
      <c r="R1393" s="56"/>
      <c r="S1393" s="56"/>
    </row>
    <row r="1394" spans="1:19" s="56" customFormat="1" ht="9">
      <c r="A1394" s="113"/>
      <c r="B1394" s="111"/>
      <c r="C1394" s="39"/>
      <c r="D1394" s="39"/>
      <c r="E1394" s="46"/>
      <c r="F1394" s="58"/>
      <c r="G1394" s="46"/>
      <c r="H1394" s="85"/>
      <c r="I1394" s="85"/>
      <c r="J1394" s="85"/>
      <c r="K1394" s="85"/>
      <c r="L1394" s="60"/>
      <c r="M1394" s="60"/>
      <c r="N1394" s="60"/>
      <c r="O1394" s="60"/>
      <c r="P1394" s="60"/>
      <c r="Q1394" s="30"/>
      <c r="R1394" s="30"/>
      <c r="S1394" s="30"/>
    </row>
    <row r="1395" spans="3:6" ht="9">
      <c r="C1395" s="38"/>
      <c r="D1395" s="39"/>
      <c r="E1395" s="44"/>
      <c r="F1395" s="41"/>
    </row>
    <row r="1396" spans="3:6" ht="9">
      <c r="C1396" s="38"/>
      <c r="D1396" s="39"/>
      <c r="E1396" s="44"/>
      <c r="F1396" s="41"/>
    </row>
    <row r="1397" spans="1:19" s="56" customFormat="1" ht="9">
      <c r="A1397" s="113"/>
      <c r="B1397" s="112"/>
      <c r="C1397" s="38"/>
      <c r="D1397" s="39"/>
      <c r="E1397" s="44"/>
      <c r="F1397" s="41"/>
      <c r="G1397" s="44"/>
      <c r="H1397" s="84"/>
      <c r="I1397" s="84"/>
      <c r="J1397" s="84"/>
      <c r="K1397" s="84"/>
      <c r="L1397" s="29"/>
      <c r="M1397" s="29"/>
      <c r="N1397" s="29"/>
      <c r="O1397" s="29"/>
      <c r="P1397" s="29"/>
      <c r="Q1397" s="30"/>
      <c r="R1397" s="30"/>
      <c r="S1397" s="30"/>
    </row>
    <row r="1398" spans="3:6" ht="9">
      <c r="C1398" s="38"/>
      <c r="D1398" s="39"/>
      <c r="E1398" s="44"/>
      <c r="F1398" s="41"/>
    </row>
    <row r="1399" spans="3:6" ht="9">
      <c r="C1399" s="38"/>
      <c r="D1399" s="39"/>
      <c r="E1399" s="44"/>
      <c r="F1399" s="41"/>
    </row>
    <row r="1400" spans="1:19" s="56" customFormat="1" ht="9">
      <c r="A1400" s="113"/>
      <c r="B1400" s="112"/>
      <c r="C1400" s="38"/>
      <c r="D1400" s="39"/>
      <c r="E1400" s="44"/>
      <c r="F1400" s="41"/>
      <c r="G1400" s="44"/>
      <c r="H1400" s="84"/>
      <c r="I1400" s="84"/>
      <c r="J1400" s="84"/>
      <c r="K1400" s="84"/>
      <c r="L1400" s="29"/>
      <c r="M1400" s="29"/>
      <c r="N1400" s="29"/>
      <c r="O1400" s="29"/>
      <c r="P1400" s="29"/>
      <c r="Q1400" s="30"/>
      <c r="R1400" s="30"/>
      <c r="S1400" s="30"/>
    </row>
    <row r="1401" spans="3:6" ht="9">
      <c r="C1401" s="38"/>
      <c r="D1401" s="39"/>
      <c r="E1401" s="44"/>
      <c r="F1401" s="41"/>
    </row>
    <row r="1402" spans="3:6" ht="9">
      <c r="C1402" s="38"/>
      <c r="D1402" s="39"/>
      <c r="E1402" s="44"/>
      <c r="F1402" s="41"/>
    </row>
    <row r="1403" spans="3:6" ht="9">
      <c r="C1403" s="38"/>
      <c r="D1403" s="39"/>
      <c r="E1403" s="44"/>
      <c r="F1403" s="41"/>
    </row>
    <row r="1404" spans="3:6" ht="9">
      <c r="C1404" s="38"/>
      <c r="D1404" s="39"/>
      <c r="E1404" s="44"/>
      <c r="F1404" s="41"/>
    </row>
    <row r="1405" spans="1:19" ht="9">
      <c r="A1405" s="115"/>
      <c r="C1405" s="38"/>
      <c r="D1405" s="39"/>
      <c r="E1405" s="44"/>
      <c r="F1405" s="41"/>
      <c r="Q1405" s="56"/>
      <c r="R1405" s="56"/>
      <c r="S1405" s="56"/>
    </row>
    <row r="1406" spans="2:16" ht="9">
      <c r="B1406" s="111"/>
      <c r="C1406" s="39"/>
      <c r="D1406" s="39"/>
      <c r="E1406" s="46"/>
      <c r="F1406" s="58"/>
      <c r="G1406" s="46"/>
      <c r="H1406" s="85"/>
      <c r="I1406" s="85"/>
      <c r="J1406" s="85"/>
      <c r="K1406" s="85"/>
      <c r="L1406" s="60"/>
      <c r="M1406" s="60"/>
      <c r="N1406" s="60"/>
      <c r="O1406" s="60"/>
      <c r="P1406" s="60"/>
    </row>
    <row r="1407" spans="3:6" ht="9">
      <c r="C1407" s="38"/>
      <c r="D1407" s="39"/>
      <c r="E1407" s="44"/>
      <c r="F1407" s="41"/>
    </row>
    <row r="1408" spans="3:6" ht="9">
      <c r="C1408" s="38"/>
      <c r="D1408" s="39"/>
      <c r="E1408" s="44"/>
      <c r="F1408" s="41"/>
    </row>
    <row r="1409" spans="3:6" ht="9">
      <c r="C1409" s="38"/>
      <c r="D1409" s="39"/>
      <c r="E1409" s="44"/>
      <c r="F1409" s="41"/>
    </row>
    <row r="1410" spans="3:6" ht="9">
      <c r="C1410" s="38"/>
      <c r="D1410" s="39"/>
      <c r="E1410" s="44"/>
      <c r="F1410" s="41"/>
    </row>
    <row r="1411" spans="3:6" ht="9">
      <c r="C1411" s="38"/>
      <c r="D1411" s="39"/>
      <c r="E1411" s="44"/>
      <c r="F1411" s="41"/>
    </row>
    <row r="1412" spans="1:19" s="56" customFormat="1" ht="9">
      <c r="A1412" s="113"/>
      <c r="B1412" s="112"/>
      <c r="C1412" s="38"/>
      <c r="D1412" s="39"/>
      <c r="E1412" s="44"/>
      <c r="F1412" s="41"/>
      <c r="G1412" s="44"/>
      <c r="H1412" s="84"/>
      <c r="I1412" s="84"/>
      <c r="J1412" s="84"/>
      <c r="K1412" s="84"/>
      <c r="L1412" s="29"/>
      <c r="M1412" s="29"/>
      <c r="N1412" s="29"/>
      <c r="O1412" s="29"/>
      <c r="P1412" s="29"/>
      <c r="Q1412" s="30"/>
      <c r="R1412" s="30"/>
      <c r="S1412" s="30"/>
    </row>
    <row r="1413" spans="1:19" ht="9">
      <c r="A1413" s="115"/>
      <c r="C1413" s="38"/>
      <c r="D1413" s="39"/>
      <c r="E1413" s="44"/>
      <c r="F1413" s="41"/>
      <c r="Q1413" s="56"/>
      <c r="R1413" s="56"/>
      <c r="S1413" s="56"/>
    </row>
    <row r="1414" spans="2:16" ht="9">
      <c r="B1414" s="111"/>
      <c r="C1414" s="39"/>
      <c r="D1414" s="39"/>
      <c r="E1414" s="46"/>
      <c r="F1414" s="58"/>
      <c r="G1414" s="46"/>
      <c r="H1414" s="85"/>
      <c r="I1414" s="85"/>
      <c r="J1414" s="85"/>
      <c r="K1414" s="85"/>
      <c r="L1414" s="60"/>
      <c r="M1414" s="60"/>
      <c r="N1414" s="60"/>
      <c r="O1414" s="60"/>
      <c r="P1414" s="60"/>
    </row>
    <row r="1415" spans="3:6" ht="9">
      <c r="C1415" s="38"/>
      <c r="D1415" s="39"/>
      <c r="E1415" s="44"/>
      <c r="F1415" s="41"/>
    </row>
    <row r="1416" spans="3:6" ht="9">
      <c r="C1416" s="38"/>
      <c r="D1416" s="39"/>
      <c r="E1416" s="44"/>
      <c r="F1416" s="41"/>
    </row>
    <row r="1417" spans="3:6" ht="9">
      <c r="C1417" s="38"/>
      <c r="D1417" s="39"/>
      <c r="E1417" s="44"/>
      <c r="F1417" s="41"/>
    </row>
    <row r="1418" spans="3:6" ht="9">
      <c r="C1418" s="38"/>
      <c r="D1418" s="39"/>
      <c r="E1418" s="44"/>
      <c r="F1418" s="41"/>
    </row>
    <row r="1419" spans="1:19" ht="9">
      <c r="A1419" s="115"/>
      <c r="C1419" s="38"/>
      <c r="D1419" s="39"/>
      <c r="E1419" s="44"/>
      <c r="F1419" s="41"/>
      <c r="Q1419" s="56"/>
      <c r="R1419" s="56"/>
      <c r="S1419" s="56"/>
    </row>
    <row r="1420" spans="1:19" s="56" customFormat="1" ht="9">
      <c r="A1420" s="113"/>
      <c r="B1420" s="111"/>
      <c r="C1420" s="39"/>
      <c r="D1420" s="39"/>
      <c r="E1420" s="46"/>
      <c r="F1420" s="58"/>
      <c r="G1420" s="46"/>
      <c r="H1420" s="85"/>
      <c r="I1420" s="85"/>
      <c r="J1420" s="85"/>
      <c r="K1420" s="85"/>
      <c r="L1420" s="60"/>
      <c r="M1420" s="60"/>
      <c r="N1420" s="60"/>
      <c r="O1420" s="60"/>
      <c r="P1420" s="60"/>
      <c r="Q1420" s="30"/>
      <c r="R1420" s="30"/>
      <c r="S1420" s="30"/>
    </row>
    <row r="1421" spans="3:6" ht="9">
      <c r="C1421" s="38"/>
      <c r="D1421" s="39"/>
      <c r="E1421" s="44"/>
      <c r="F1421" s="41"/>
    </row>
    <row r="1422" spans="3:6" ht="9">
      <c r="C1422" s="38"/>
      <c r="D1422" s="39"/>
      <c r="E1422" s="44"/>
      <c r="F1422" s="41"/>
    </row>
    <row r="1423" spans="3:6" ht="9">
      <c r="C1423" s="38"/>
      <c r="D1423" s="39"/>
      <c r="E1423" s="44"/>
      <c r="F1423" s="41"/>
    </row>
    <row r="1424" spans="3:6" ht="9">
      <c r="C1424" s="38"/>
      <c r="D1424" s="39"/>
      <c r="E1424" s="44"/>
      <c r="F1424" s="41"/>
    </row>
    <row r="1425" spans="3:6" ht="9">
      <c r="C1425" s="38"/>
      <c r="D1425" s="39"/>
      <c r="E1425" s="44"/>
      <c r="F1425" s="41"/>
    </row>
    <row r="1426" spans="1:19" s="56" customFormat="1" ht="9">
      <c r="A1426" s="113"/>
      <c r="B1426" s="112"/>
      <c r="C1426" s="38"/>
      <c r="D1426" s="39"/>
      <c r="E1426" s="44"/>
      <c r="F1426" s="41"/>
      <c r="G1426" s="44"/>
      <c r="H1426" s="84"/>
      <c r="I1426" s="84"/>
      <c r="J1426" s="84"/>
      <c r="K1426" s="84"/>
      <c r="L1426" s="29"/>
      <c r="M1426" s="29"/>
      <c r="N1426" s="29"/>
      <c r="O1426" s="29"/>
      <c r="P1426" s="29"/>
      <c r="Q1426" s="30"/>
      <c r="R1426" s="30"/>
      <c r="S1426" s="30"/>
    </row>
    <row r="1427" spans="3:6" ht="9">
      <c r="C1427" s="38"/>
      <c r="D1427" s="39"/>
      <c r="E1427" s="44"/>
      <c r="F1427" s="41"/>
    </row>
    <row r="1428" spans="3:6" ht="9">
      <c r="C1428" s="38"/>
      <c r="D1428" s="39"/>
      <c r="E1428" s="44"/>
      <c r="F1428" s="41"/>
    </row>
    <row r="1429" spans="3:6" ht="9">
      <c r="C1429" s="38"/>
      <c r="D1429" s="39"/>
      <c r="E1429" s="44"/>
      <c r="F1429" s="41"/>
    </row>
    <row r="1430" spans="1:19" ht="9">
      <c r="A1430" s="115"/>
      <c r="C1430" s="38"/>
      <c r="D1430" s="39"/>
      <c r="E1430" s="44"/>
      <c r="F1430" s="41"/>
      <c r="Q1430" s="56"/>
      <c r="R1430" s="56"/>
      <c r="S1430" s="56"/>
    </row>
    <row r="1431" spans="2:16" ht="9">
      <c r="B1431" s="111"/>
      <c r="C1431" s="39"/>
      <c r="D1431" s="39"/>
      <c r="E1431" s="46"/>
      <c r="F1431" s="58"/>
      <c r="G1431" s="46"/>
      <c r="H1431" s="85"/>
      <c r="I1431" s="85"/>
      <c r="J1431" s="85"/>
      <c r="K1431" s="85"/>
      <c r="L1431" s="60"/>
      <c r="M1431" s="60"/>
      <c r="N1431" s="60"/>
      <c r="O1431" s="60"/>
      <c r="P1431" s="60"/>
    </row>
    <row r="1432" spans="3:6" ht="9">
      <c r="C1432" s="38"/>
      <c r="D1432" s="39"/>
      <c r="E1432" s="44"/>
      <c r="F1432" s="41"/>
    </row>
    <row r="1433" spans="3:6" ht="9">
      <c r="C1433" s="38"/>
      <c r="D1433" s="39"/>
      <c r="E1433" s="44"/>
      <c r="F1433" s="41"/>
    </row>
    <row r="1434" spans="3:6" ht="9">
      <c r="C1434" s="38"/>
      <c r="D1434" s="39"/>
      <c r="E1434" s="44"/>
      <c r="F1434" s="41"/>
    </row>
    <row r="1435" spans="3:6" ht="9">
      <c r="C1435" s="38"/>
      <c r="D1435" s="39"/>
      <c r="E1435" s="44"/>
      <c r="F1435" s="41"/>
    </row>
    <row r="1436" spans="3:6" ht="9">
      <c r="C1436" s="38"/>
      <c r="D1436" s="39"/>
      <c r="E1436" s="44"/>
      <c r="F1436" s="41"/>
    </row>
    <row r="1437" spans="1:19" s="56" customFormat="1" ht="9">
      <c r="A1437" s="113"/>
      <c r="B1437" s="112"/>
      <c r="C1437" s="38"/>
      <c r="D1437" s="39"/>
      <c r="E1437" s="44"/>
      <c r="F1437" s="41"/>
      <c r="G1437" s="44"/>
      <c r="H1437" s="84"/>
      <c r="I1437" s="84"/>
      <c r="J1437" s="84"/>
      <c r="K1437" s="84"/>
      <c r="L1437" s="29"/>
      <c r="M1437" s="29"/>
      <c r="N1437" s="29"/>
      <c r="O1437" s="29"/>
      <c r="P1437" s="29"/>
      <c r="Q1437" s="30"/>
      <c r="R1437" s="30"/>
      <c r="S1437" s="30"/>
    </row>
    <row r="1438" spans="3:6" ht="9">
      <c r="C1438" s="38"/>
      <c r="D1438" s="39"/>
      <c r="E1438" s="44"/>
      <c r="F1438" s="41"/>
    </row>
    <row r="1439" spans="3:6" ht="9">
      <c r="C1439" s="38"/>
      <c r="D1439" s="39"/>
      <c r="E1439" s="44"/>
      <c r="F1439" s="41"/>
    </row>
    <row r="1440" spans="3:6" ht="9">
      <c r="C1440" s="38"/>
      <c r="D1440" s="39"/>
      <c r="E1440" s="44"/>
      <c r="F1440" s="41"/>
    </row>
    <row r="1441" spans="3:6" ht="9">
      <c r="C1441" s="38"/>
      <c r="D1441" s="39"/>
      <c r="E1441" s="44"/>
      <c r="F1441" s="41"/>
    </row>
    <row r="1442" spans="3:6" ht="9">
      <c r="C1442" s="38"/>
      <c r="D1442" s="39"/>
      <c r="E1442" s="44"/>
      <c r="F1442" s="41"/>
    </row>
    <row r="1443" spans="1:16" ht="9">
      <c r="A1443" s="30"/>
      <c r="B1443" s="30"/>
      <c r="C1443" s="38"/>
      <c r="D1443" s="39"/>
      <c r="E1443" s="44"/>
      <c r="F1443" s="41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</row>
    <row r="1444" spans="1:16" ht="9">
      <c r="A1444" s="30"/>
      <c r="B1444" s="30"/>
      <c r="C1444" s="38"/>
      <c r="D1444" s="39"/>
      <c r="E1444" s="44"/>
      <c r="F1444" s="41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</row>
    <row r="1445" spans="1:16" ht="9">
      <c r="A1445" s="30"/>
      <c r="B1445" s="30"/>
      <c r="C1445" s="38"/>
      <c r="D1445" s="39"/>
      <c r="E1445" s="44"/>
      <c r="F1445" s="41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</row>
    <row r="1446" spans="1:16" ht="9">
      <c r="A1446" s="30"/>
      <c r="B1446" s="30"/>
      <c r="C1446" s="38"/>
      <c r="D1446" s="39"/>
      <c r="E1446" s="44"/>
      <c r="F1446" s="41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</row>
    <row r="1447" spans="1:16" ht="9">
      <c r="A1447" s="30"/>
      <c r="B1447" s="30"/>
      <c r="C1447" s="38"/>
      <c r="D1447" s="39"/>
      <c r="E1447" s="44"/>
      <c r="F1447" s="41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</row>
    <row r="1448" spans="1:16" ht="9">
      <c r="A1448" s="30"/>
      <c r="B1448" s="30"/>
      <c r="C1448" s="38"/>
      <c r="D1448" s="39"/>
      <c r="E1448" s="44"/>
      <c r="F1448" s="41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</row>
    <row r="1449" spans="1:16" ht="9">
      <c r="A1449" s="30"/>
      <c r="B1449" s="30"/>
      <c r="C1449" s="38"/>
      <c r="D1449" s="39"/>
      <c r="E1449" s="44"/>
      <c r="F1449" s="41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</row>
    <row r="1450" spans="1:16" ht="9">
      <c r="A1450" s="30"/>
      <c r="B1450" s="30"/>
      <c r="C1450" s="38"/>
      <c r="D1450" s="39"/>
      <c r="E1450" s="44"/>
      <c r="F1450" s="41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</row>
    <row r="1451" spans="1:16" ht="9">
      <c r="A1451" s="30"/>
      <c r="B1451" s="30"/>
      <c r="C1451" s="38"/>
      <c r="D1451" s="39"/>
      <c r="E1451" s="44"/>
      <c r="F1451" s="41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</row>
    <row r="1452" spans="1:16" ht="9">
      <c r="A1452" s="30"/>
      <c r="B1452" s="30"/>
      <c r="C1452" s="38"/>
      <c r="D1452" s="39"/>
      <c r="E1452" s="44"/>
      <c r="F1452" s="41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</row>
    <row r="1453" spans="1:16" ht="9">
      <c r="A1453" s="30"/>
      <c r="B1453" s="30"/>
      <c r="C1453" s="38"/>
      <c r="D1453" s="39"/>
      <c r="E1453" s="44"/>
      <c r="F1453" s="41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</row>
    <row r="1454" spans="1:16" ht="9">
      <c r="A1454" s="30"/>
      <c r="B1454" s="30"/>
      <c r="C1454" s="38"/>
      <c r="D1454" s="39"/>
      <c r="E1454" s="44"/>
      <c r="F1454" s="41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</row>
    <row r="1455" spans="1:16" ht="9">
      <c r="A1455" s="30"/>
      <c r="B1455" s="30"/>
      <c r="C1455" s="38"/>
      <c r="D1455" s="39"/>
      <c r="E1455" s="44"/>
      <c r="F1455" s="41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</row>
    <row r="1456" spans="1:16" ht="9">
      <c r="A1456" s="30"/>
      <c r="B1456" s="30"/>
      <c r="C1456" s="38"/>
      <c r="D1456" s="39"/>
      <c r="E1456" s="44"/>
      <c r="F1456" s="41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</row>
    <row r="1457" spans="1:16" ht="9">
      <c r="A1457" s="30"/>
      <c r="B1457" s="30"/>
      <c r="C1457" s="38"/>
      <c r="D1457" s="39"/>
      <c r="E1457" s="44"/>
      <c r="F1457" s="41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</row>
    <row r="1458" spans="1:16" ht="9">
      <c r="A1458" s="30"/>
      <c r="B1458" s="30"/>
      <c r="C1458" s="38"/>
      <c r="D1458" s="39"/>
      <c r="E1458" s="44"/>
      <c r="F1458" s="41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</row>
    <row r="1459" spans="3:6" ht="9">
      <c r="C1459" s="38"/>
      <c r="D1459" s="39"/>
      <c r="E1459" s="44"/>
      <c r="F1459" s="41"/>
    </row>
    <row r="1460" spans="1:19" ht="9">
      <c r="A1460" s="115"/>
      <c r="C1460" s="38"/>
      <c r="D1460" s="39"/>
      <c r="E1460" s="44"/>
      <c r="F1460" s="41"/>
      <c r="Q1460" s="56"/>
      <c r="R1460" s="56"/>
      <c r="S1460" s="56"/>
    </row>
    <row r="1461" spans="2:16" ht="9">
      <c r="B1461" s="111"/>
      <c r="C1461" s="39"/>
      <c r="D1461" s="39"/>
      <c r="E1461" s="46"/>
      <c r="F1461" s="58"/>
      <c r="G1461" s="46"/>
      <c r="H1461" s="85"/>
      <c r="I1461" s="85"/>
      <c r="J1461" s="85"/>
      <c r="K1461" s="85"/>
      <c r="L1461" s="60"/>
      <c r="M1461" s="60"/>
      <c r="N1461" s="60"/>
      <c r="O1461" s="60"/>
      <c r="P1461" s="60"/>
    </row>
    <row r="1462" spans="3:6" ht="9">
      <c r="C1462" s="38"/>
      <c r="D1462" s="39"/>
      <c r="E1462" s="44"/>
      <c r="F1462" s="41"/>
    </row>
    <row r="1463" spans="3:6" ht="9">
      <c r="C1463" s="38"/>
      <c r="D1463" s="39"/>
      <c r="E1463" s="44"/>
      <c r="F1463" s="41"/>
    </row>
    <row r="1464" spans="3:6" ht="9">
      <c r="C1464" s="38"/>
      <c r="D1464" s="39"/>
      <c r="E1464" s="44"/>
      <c r="F1464" s="41"/>
    </row>
    <row r="1465" spans="1:19" ht="9">
      <c r="A1465" s="115"/>
      <c r="C1465" s="38"/>
      <c r="D1465" s="39"/>
      <c r="E1465" s="44"/>
      <c r="F1465" s="41"/>
      <c r="Q1465" s="56"/>
      <c r="R1465" s="56"/>
      <c r="S1465" s="56"/>
    </row>
    <row r="1466" spans="2:16" ht="9">
      <c r="B1466" s="111"/>
      <c r="C1466" s="39"/>
      <c r="D1466" s="39"/>
      <c r="E1466" s="46"/>
      <c r="F1466" s="58"/>
      <c r="G1466" s="46"/>
      <c r="H1466" s="85"/>
      <c r="I1466" s="85"/>
      <c r="J1466" s="85"/>
      <c r="K1466" s="85"/>
      <c r="L1466" s="60"/>
      <c r="M1466" s="60"/>
      <c r="N1466" s="60"/>
      <c r="O1466" s="60"/>
      <c r="P1466" s="60"/>
    </row>
    <row r="1467" spans="1:19" s="56" customFormat="1" ht="9">
      <c r="A1467" s="113"/>
      <c r="B1467" s="112"/>
      <c r="C1467" s="38"/>
      <c r="D1467" s="39"/>
      <c r="E1467" s="44"/>
      <c r="F1467" s="41"/>
      <c r="G1467" s="44"/>
      <c r="H1467" s="84"/>
      <c r="I1467" s="84"/>
      <c r="J1467" s="84"/>
      <c r="K1467" s="84"/>
      <c r="L1467" s="29"/>
      <c r="M1467" s="29"/>
      <c r="N1467" s="29"/>
      <c r="O1467" s="29"/>
      <c r="P1467" s="29"/>
      <c r="Q1467" s="30"/>
      <c r="R1467" s="30"/>
      <c r="S1467" s="30"/>
    </row>
    <row r="1468" spans="1:19" ht="9">
      <c r="A1468" s="115"/>
      <c r="C1468" s="38"/>
      <c r="D1468" s="39"/>
      <c r="E1468" s="44"/>
      <c r="F1468" s="41"/>
      <c r="Q1468" s="56"/>
      <c r="R1468" s="56"/>
      <c r="S1468" s="56"/>
    </row>
    <row r="1469" spans="2:16" ht="9">
      <c r="B1469" s="111"/>
      <c r="C1469" s="39"/>
      <c r="D1469" s="39"/>
      <c r="E1469" s="46"/>
      <c r="F1469" s="58"/>
      <c r="G1469" s="46"/>
      <c r="H1469" s="85"/>
      <c r="I1469" s="85"/>
      <c r="J1469" s="85"/>
      <c r="K1469" s="85"/>
      <c r="L1469" s="60"/>
      <c r="M1469" s="60"/>
      <c r="N1469" s="60"/>
      <c r="O1469" s="60"/>
      <c r="P1469" s="60"/>
    </row>
    <row r="1470" spans="3:6" ht="9">
      <c r="C1470" s="38"/>
      <c r="D1470" s="39"/>
      <c r="E1470" s="44"/>
      <c r="F1470" s="41"/>
    </row>
    <row r="1471" spans="3:6" ht="9">
      <c r="C1471" s="38"/>
      <c r="D1471" s="39"/>
      <c r="E1471" s="44"/>
      <c r="F1471" s="41"/>
    </row>
    <row r="1472" spans="1:19" s="56" customFormat="1" ht="9">
      <c r="A1472" s="113"/>
      <c r="B1472" s="112"/>
      <c r="C1472" s="38"/>
      <c r="D1472" s="39"/>
      <c r="E1472" s="44"/>
      <c r="F1472" s="41"/>
      <c r="G1472" s="44"/>
      <c r="H1472" s="84"/>
      <c r="I1472" s="84"/>
      <c r="J1472" s="84"/>
      <c r="K1472" s="84"/>
      <c r="L1472" s="29"/>
      <c r="M1472" s="29"/>
      <c r="N1472" s="29"/>
      <c r="O1472" s="29"/>
      <c r="P1472" s="29"/>
      <c r="Q1472" s="30"/>
      <c r="R1472" s="30"/>
      <c r="S1472" s="30"/>
    </row>
    <row r="1473" spans="3:6" ht="9">
      <c r="C1473" s="38"/>
      <c r="D1473" s="39"/>
      <c r="E1473" s="44"/>
      <c r="F1473" s="41"/>
    </row>
    <row r="1474" spans="3:6" ht="9">
      <c r="C1474" s="38"/>
      <c r="D1474" s="39"/>
      <c r="E1474" s="44"/>
      <c r="F1474" s="41"/>
    </row>
    <row r="1475" spans="1:19" s="56" customFormat="1" ht="9">
      <c r="A1475" s="113"/>
      <c r="B1475" s="112"/>
      <c r="C1475" s="38"/>
      <c r="D1475" s="39"/>
      <c r="E1475" s="44"/>
      <c r="F1475" s="41"/>
      <c r="G1475" s="44"/>
      <c r="H1475" s="84"/>
      <c r="I1475" s="84"/>
      <c r="J1475" s="84"/>
      <c r="K1475" s="84"/>
      <c r="L1475" s="29"/>
      <c r="M1475" s="29"/>
      <c r="N1475" s="29"/>
      <c r="O1475" s="29"/>
      <c r="P1475" s="29"/>
      <c r="Q1475" s="30"/>
      <c r="R1475" s="30"/>
      <c r="S1475" s="30"/>
    </row>
    <row r="1476" spans="3:6" ht="9">
      <c r="C1476" s="38"/>
      <c r="D1476" s="39"/>
      <c r="E1476" s="44"/>
      <c r="F1476" s="41"/>
    </row>
    <row r="1477" spans="3:6" ht="9">
      <c r="C1477" s="38"/>
      <c r="D1477" s="39"/>
      <c r="E1477" s="44"/>
      <c r="F1477" s="41"/>
    </row>
    <row r="1478" spans="1:16" ht="9">
      <c r="A1478" s="30"/>
      <c r="B1478" s="30"/>
      <c r="C1478" s="38"/>
      <c r="D1478" s="39"/>
      <c r="E1478" s="44"/>
      <c r="F1478" s="41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</row>
    <row r="1479" spans="1:16" ht="9">
      <c r="A1479" s="30"/>
      <c r="B1479" s="30"/>
      <c r="C1479" s="38"/>
      <c r="D1479" s="39"/>
      <c r="E1479" s="44"/>
      <c r="F1479" s="41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</row>
    <row r="1480" spans="1:16" ht="9">
      <c r="A1480" s="30"/>
      <c r="B1480" s="30"/>
      <c r="C1480" s="38"/>
      <c r="D1480" s="39"/>
      <c r="E1480" s="44"/>
      <c r="F1480" s="41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</row>
    <row r="1481" spans="1:16" ht="9">
      <c r="A1481" s="30"/>
      <c r="B1481" s="30"/>
      <c r="C1481" s="38"/>
      <c r="D1481" s="39"/>
      <c r="E1481" s="44"/>
      <c r="F1481" s="41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</row>
    <row r="1482" spans="1:16" ht="9">
      <c r="A1482" s="30"/>
      <c r="B1482" s="30"/>
      <c r="C1482" s="38"/>
      <c r="D1482" s="39"/>
      <c r="E1482" s="44"/>
      <c r="F1482" s="41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</row>
    <row r="1483" spans="1:16" ht="9">
      <c r="A1483" s="30"/>
      <c r="B1483" s="30"/>
      <c r="C1483" s="38"/>
      <c r="D1483" s="39"/>
      <c r="E1483" s="44"/>
      <c r="F1483" s="41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</row>
    <row r="1484" spans="1:16" ht="9">
      <c r="A1484" s="30"/>
      <c r="B1484" s="30"/>
      <c r="C1484" s="38"/>
      <c r="D1484" s="39"/>
      <c r="E1484" s="44"/>
      <c r="F1484" s="41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</row>
    <row r="1485" spans="1:16" ht="9">
      <c r="A1485" s="30"/>
      <c r="B1485" s="30"/>
      <c r="C1485" s="38"/>
      <c r="D1485" s="39"/>
      <c r="E1485" s="44"/>
      <c r="F1485" s="41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</row>
    <row r="1486" spans="1:16" ht="9">
      <c r="A1486" s="30"/>
      <c r="B1486" s="30"/>
      <c r="C1486" s="38"/>
      <c r="D1486" s="39"/>
      <c r="E1486" s="44"/>
      <c r="F1486" s="41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</row>
    <row r="1487" spans="1:16" ht="9">
      <c r="A1487" s="30"/>
      <c r="B1487" s="30"/>
      <c r="C1487" s="38"/>
      <c r="D1487" s="39"/>
      <c r="E1487" s="44"/>
      <c r="F1487" s="41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</row>
    <row r="1488" spans="1:16" ht="9">
      <c r="A1488" s="30"/>
      <c r="B1488" s="30"/>
      <c r="C1488" s="38"/>
      <c r="D1488" s="39"/>
      <c r="E1488" s="44"/>
      <c r="F1488" s="41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</row>
    <row r="1489" spans="1:16" ht="9">
      <c r="A1489" s="30"/>
      <c r="B1489" s="30"/>
      <c r="C1489" s="38"/>
      <c r="D1489" s="39"/>
      <c r="E1489" s="44"/>
      <c r="F1489" s="41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</row>
    <row r="1490" spans="1:16" ht="9">
      <c r="A1490" s="30"/>
      <c r="B1490" s="30"/>
      <c r="C1490" s="38"/>
      <c r="D1490" s="39"/>
      <c r="E1490" s="44"/>
      <c r="F1490" s="41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</row>
    <row r="1491" spans="1:16" ht="9">
      <c r="A1491" s="30"/>
      <c r="B1491" s="30"/>
      <c r="C1491" s="38"/>
      <c r="D1491" s="39"/>
      <c r="E1491" s="44"/>
      <c r="F1491" s="41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</row>
    <row r="1492" spans="1:16" ht="9">
      <c r="A1492" s="30"/>
      <c r="B1492" s="30"/>
      <c r="C1492" s="38"/>
      <c r="D1492" s="39"/>
      <c r="E1492" s="44"/>
      <c r="F1492" s="41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</row>
    <row r="1493" spans="1:16" ht="9">
      <c r="A1493" s="30"/>
      <c r="B1493" s="30"/>
      <c r="C1493" s="38"/>
      <c r="D1493" s="39"/>
      <c r="E1493" s="44"/>
      <c r="F1493" s="41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</row>
    <row r="1494" spans="1:16" ht="9">
      <c r="A1494" s="30"/>
      <c r="B1494" s="30"/>
      <c r="C1494" s="38"/>
      <c r="D1494" s="39"/>
      <c r="E1494" s="44"/>
      <c r="F1494" s="41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</row>
    <row r="1495" spans="1:16" ht="9">
      <c r="A1495" s="30"/>
      <c r="B1495" s="30"/>
      <c r="C1495" s="38"/>
      <c r="D1495" s="39"/>
      <c r="E1495" s="44"/>
      <c r="F1495" s="41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</row>
    <row r="1496" spans="1:16" ht="9">
      <c r="A1496" s="30"/>
      <c r="B1496" s="30"/>
      <c r="C1496" s="38"/>
      <c r="D1496" s="39"/>
      <c r="E1496" s="44"/>
      <c r="F1496" s="41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</row>
    <row r="1497" spans="1:16" ht="9">
      <c r="A1497" s="30"/>
      <c r="B1497" s="30"/>
      <c r="C1497" s="38"/>
      <c r="D1497" s="39"/>
      <c r="E1497" s="44"/>
      <c r="F1497" s="41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</row>
    <row r="1498" spans="1:16" ht="9">
      <c r="A1498" s="30"/>
      <c r="B1498" s="30"/>
      <c r="C1498" s="38"/>
      <c r="D1498" s="39"/>
      <c r="E1498" s="44"/>
      <c r="F1498" s="41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</row>
    <row r="1499" spans="1:16" ht="9">
      <c r="A1499" s="30"/>
      <c r="B1499" s="30"/>
      <c r="C1499" s="38"/>
      <c r="D1499" s="39"/>
      <c r="E1499" s="44"/>
      <c r="F1499" s="41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</row>
    <row r="1500" spans="1:16" ht="9">
      <c r="A1500" s="30"/>
      <c r="B1500" s="30"/>
      <c r="C1500" s="38"/>
      <c r="D1500" s="39"/>
      <c r="E1500" s="44"/>
      <c r="F1500" s="41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</row>
    <row r="1501" spans="1:16" ht="9">
      <c r="A1501" s="30"/>
      <c r="B1501" s="30"/>
      <c r="C1501" s="38"/>
      <c r="D1501" s="39"/>
      <c r="E1501" s="44"/>
      <c r="F1501" s="41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</row>
    <row r="1502" spans="1:16" ht="9">
      <c r="A1502" s="30"/>
      <c r="B1502" s="30"/>
      <c r="C1502" s="38"/>
      <c r="D1502" s="39"/>
      <c r="E1502" s="44"/>
      <c r="F1502" s="41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</row>
    <row r="1503" spans="1:16" ht="9">
      <c r="A1503" s="30"/>
      <c r="B1503" s="30"/>
      <c r="C1503" s="38"/>
      <c r="D1503" s="39"/>
      <c r="E1503" s="44"/>
      <c r="F1503" s="41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</row>
    <row r="1504" spans="1:16" ht="9">
      <c r="A1504" s="30"/>
      <c r="B1504" s="30"/>
      <c r="C1504" s="38"/>
      <c r="D1504" s="39"/>
      <c r="E1504" s="44"/>
      <c r="F1504" s="41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</row>
    <row r="1505" spans="1:16" ht="9">
      <c r="A1505" s="30"/>
      <c r="B1505" s="30"/>
      <c r="C1505" s="38"/>
      <c r="D1505" s="39"/>
      <c r="E1505" s="44"/>
      <c r="F1505" s="41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</row>
    <row r="1506" spans="1:16" ht="9">
      <c r="A1506" s="30"/>
      <c r="B1506" s="30"/>
      <c r="C1506" s="38"/>
      <c r="D1506" s="39"/>
      <c r="E1506" s="44"/>
      <c r="F1506" s="41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</row>
    <row r="1507" spans="1:16" ht="9">
      <c r="A1507" s="30"/>
      <c r="B1507" s="30"/>
      <c r="C1507" s="38"/>
      <c r="D1507" s="39"/>
      <c r="E1507" s="44"/>
      <c r="F1507" s="41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</row>
    <row r="1508" spans="1:16" ht="9">
      <c r="A1508" s="30"/>
      <c r="B1508" s="30"/>
      <c r="C1508" s="38"/>
      <c r="D1508" s="39"/>
      <c r="E1508" s="44"/>
      <c r="F1508" s="41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</row>
    <row r="1509" spans="1:16" ht="9">
      <c r="A1509" s="30"/>
      <c r="B1509" s="30"/>
      <c r="C1509" s="38"/>
      <c r="D1509" s="39"/>
      <c r="E1509" s="44"/>
      <c r="F1509" s="41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</row>
    <row r="1510" spans="3:6" ht="9">
      <c r="C1510" s="38"/>
      <c r="D1510" s="39"/>
      <c r="E1510" s="44"/>
      <c r="F1510" s="41"/>
    </row>
    <row r="1511" spans="3:6" ht="9">
      <c r="C1511" s="38"/>
      <c r="D1511" s="39"/>
      <c r="E1511" s="44"/>
      <c r="F1511" s="41"/>
    </row>
    <row r="1512" spans="3:6" ht="9">
      <c r="C1512" s="38"/>
      <c r="D1512" s="39"/>
      <c r="E1512" s="44"/>
      <c r="F1512" s="41"/>
    </row>
    <row r="1513" spans="3:6" ht="9">
      <c r="C1513" s="38"/>
      <c r="D1513" s="39"/>
      <c r="E1513" s="44"/>
      <c r="F1513" s="41"/>
    </row>
    <row r="1514" spans="3:6" ht="9">
      <c r="C1514" s="38"/>
      <c r="D1514" s="39"/>
      <c r="E1514" s="44"/>
      <c r="F1514" s="41"/>
    </row>
    <row r="1515" spans="3:6" ht="9">
      <c r="C1515" s="38"/>
      <c r="D1515" s="39"/>
      <c r="E1515" s="44"/>
      <c r="F1515" s="41"/>
    </row>
    <row r="1516" spans="3:6" ht="9">
      <c r="C1516" s="38"/>
      <c r="D1516" s="39"/>
      <c r="E1516" s="44"/>
      <c r="F1516" s="41"/>
    </row>
    <row r="1517" spans="3:6" ht="9">
      <c r="C1517" s="38"/>
      <c r="D1517" s="39"/>
      <c r="E1517" s="44"/>
      <c r="F1517" s="41"/>
    </row>
    <row r="1518" spans="3:6" ht="9">
      <c r="C1518" s="38"/>
      <c r="D1518" s="39"/>
      <c r="E1518" s="44"/>
      <c r="F1518" s="41"/>
    </row>
    <row r="1519" spans="1:19" ht="9">
      <c r="A1519" s="115"/>
      <c r="C1519" s="38"/>
      <c r="D1519" s="39"/>
      <c r="E1519" s="44"/>
      <c r="F1519" s="41"/>
      <c r="Q1519" s="56"/>
      <c r="R1519" s="56"/>
      <c r="S1519" s="56"/>
    </row>
    <row r="1520" spans="2:16" ht="9">
      <c r="B1520" s="111"/>
      <c r="C1520" s="39"/>
      <c r="D1520" s="39"/>
      <c r="E1520" s="46"/>
      <c r="F1520" s="58"/>
      <c r="G1520" s="46"/>
      <c r="H1520" s="85"/>
      <c r="I1520" s="85"/>
      <c r="J1520" s="85"/>
      <c r="K1520" s="85"/>
      <c r="L1520" s="60"/>
      <c r="M1520" s="60"/>
      <c r="N1520" s="60"/>
      <c r="O1520" s="60"/>
      <c r="P1520" s="60"/>
    </row>
    <row r="1521" spans="3:6" ht="9">
      <c r="C1521" s="38"/>
      <c r="D1521" s="39"/>
      <c r="E1521" s="44"/>
      <c r="F1521" s="41"/>
    </row>
    <row r="1522" spans="3:6" ht="9">
      <c r="C1522" s="38"/>
      <c r="D1522" s="39"/>
      <c r="E1522" s="44"/>
      <c r="F1522" s="41"/>
    </row>
    <row r="1523" spans="3:6" ht="9">
      <c r="C1523" s="38"/>
      <c r="D1523" s="39"/>
      <c r="E1523" s="44"/>
      <c r="F1523" s="41"/>
    </row>
    <row r="1524" spans="3:6" ht="9">
      <c r="C1524" s="38"/>
      <c r="D1524" s="39"/>
      <c r="E1524" s="44"/>
      <c r="F1524" s="41"/>
    </row>
    <row r="1525" spans="3:6" ht="9">
      <c r="C1525" s="38"/>
      <c r="D1525" s="39"/>
      <c r="E1525" s="44"/>
      <c r="F1525" s="41"/>
    </row>
    <row r="1526" spans="1:19" s="56" customFormat="1" ht="9">
      <c r="A1526" s="113"/>
      <c r="B1526" s="112"/>
      <c r="C1526" s="38"/>
      <c r="D1526" s="39"/>
      <c r="E1526" s="44"/>
      <c r="F1526" s="41"/>
      <c r="G1526" s="44"/>
      <c r="H1526" s="84"/>
      <c r="I1526" s="84"/>
      <c r="J1526" s="84"/>
      <c r="K1526" s="84"/>
      <c r="L1526" s="29"/>
      <c r="M1526" s="29"/>
      <c r="N1526" s="29"/>
      <c r="O1526" s="29"/>
      <c r="P1526" s="29"/>
      <c r="Q1526" s="30"/>
      <c r="R1526" s="30"/>
      <c r="S1526" s="30"/>
    </row>
    <row r="1527" spans="3:6" ht="9">
      <c r="C1527" s="38"/>
      <c r="D1527" s="39"/>
      <c r="E1527" s="44"/>
      <c r="F1527" s="41"/>
    </row>
    <row r="1528" spans="3:6" ht="9">
      <c r="C1528" s="38"/>
      <c r="D1528" s="39"/>
      <c r="E1528" s="44"/>
      <c r="F1528" s="41"/>
    </row>
    <row r="1529" spans="1:19" ht="9">
      <c r="A1529" s="115"/>
      <c r="C1529" s="38"/>
      <c r="D1529" s="39"/>
      <c r="E1529" s="44"/>
      <c r="F1529" s="41"/>
      <c r="Q1529" s="56"/>
      <c r="R1529" s="56"/>
      <c r="S1529" s="56"/>
    </row>
    <row r="1530" spans="2:16" ht="9">
      <c r="B1530" s="111"/>
      <c r="C1530" s="39"/>
      <c r="D1530" s="39"/>
      <c r="E1530" s="46"/>
      <c r="F1530" s="58"/>
      <c r="G1530" s="46"/>
      <c r="H1530" s="85"/>
      <c r="I1530" s="85"/>
      <c r="J1530" s="85"/>
      <c r="K1530" s="85"/>
      <c r="L1530" s="60"/>
      <c r="M1530" s="60"/>
      <c r="N1530" s="60"/>
      <c r="O1530" s="60"/>
      <c r="P1530" s="60"/>
    </row>
    <row r="1531" spans="3:6" ht="9">
      <c r="C1531" s="38"/>
      <c r="D1531" s="39"/>
      <c r="E1531" s="44"/>
      <c r="F1531" s="41"/>
    </row>
    <row r="1532" spans="3:6" ht="9">
      <c r="C1532" s="38"/>
      <c r="D1532" s="39"/>
      <c r="E1532" s="44"/>
      <c r="F1532" s="41"/>
    </row>
    <row r="1533" spans="3:6" ht="9">
      <c r="C1533" s="38"/>
      <c r="D1533" s="39"/>
      <c r="E1533" s="44"/>
      <c r="F1533" s="41"/>
    </row>
    <row r="1534" spans="3:6" ht="9">
      <c r="C1534" s="38"/>
      <c r="D1534" s="39"/>
      <c r="E1534" s="44"/>
      <c r="F1534" s="41"/>
    </row>
    <row r="1535" spans="3:6" ht="9">
      <c r="C1535" s="38"/>
      <c r="D1535" s="39"/>
      <c r="E1535" s="44"/>
      <c r="F1535" s="41"/>
    </row>
    <row r="1536" spans="1:19" s="56" customFormat="1" ht="9">
      <c r="A1536" s="113"/>
      <c r="B1536" s="112"/>
      <c r="C1536" s="38"/>
      <c r="D1536" s="39"/>
      <c r="E1536" s="44"/>
      <c r="F1536" s="41"/>
      <c r="G1536" s="44"/>
      <c r="H1536" s="84"/>
      <c r="I1536" s="84"/>
      <c r="J1536" s="84"/>
      <c r="K1536" s="84"/>
      <c r="L1536" s="29"/>
      <c r="M1536" s="29"/>
      <c r="N1536" s="29"/>
      <c r="O1536" s="29"/>
      <c r="P1536" s="29"/>
      <c r="Q1536" s="30"/>
      <c r="R1536" s="30"/>
      <c r="S1536" s="30"/>
    </row>
    <row r="1537" spans="3:6" ht="9">
      <c r="C1537" s="38"/>
      <c r="D1537" s="39"/>
      <c r="E1537" s="44"/>
      <c r="F1537" s="41"/>
    </row>
    <row r="1538" spans="3:6" ht="9">
      <c r="C1538" s="38"/>
      <c r="D1538" s="39"/>
      <c r="E1538" s="44"/>
      <c r="F1538" s="41"/>
    </row>
    <row r="1539" spans="3:6" ht="9">
      <c r="C1539" s="38"/>
      <c r="D1539" s="39"/>
      <c r="E1539" s="44"/>
      <c r="F1539" s="41"/>
    </row>
    <row r="1540" spans="3:6" ht="9">
      <c r="C1540" s="38"/>
      <c r="D1540" s="39"/>
      <c r="E1540" s="44"/>
      <c r="F1540" s="41"/>
    </row>
    <row r="1541" spans="3:6" ht="9">
      <c r="C1541" s="38"/>
      <c r="D1541" s="39"/>
      <c r="E1541" s="44"/>
      <c r="F1541" s="41"/>
    </row>
    <row r="1542" spans="1:16" ht="9">
      <c r="A1542" s="30"/>
      <c r="B1542" s="30"/>
      <c r="C1542" s="38"/>
      <c r="D1542" s="39"/>
      <c r="E1542" s="44"/>
      <c r="F1542" s="41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</row>
    <row r="1543" spans="1:16" ht="9">
      <c r="A1543" s="30"/>
      <c r="B1543" s="30"/>
      <c r="C1543" s="38"/>
      <c r="D1543" s="39"/>
      <c r="E1543" s="44"/>
      <c r="F1543" s="41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</row>
    <row r="1544" spans="1:16" ht="9">
      <c r="A1544" s="30"/>
      <c r="B1544" s="30"/>
      <c r="C1544" s="38"/>
      <c r="D1544" s="39"/>
      <c r="E1544" s="44"/>
      <c r="F1544" s="41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</row>
    <row r="1545" spans="1:16" ht="9">
      <c r="A1545" s="30"/>
      <c r="B1545" s="30"/>
      <c r="C1545" s="38"/>
      <c r="D1545" s="39"/>
      <c r="E1545" s="44"/>
      <c r="F1545" s="41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</row>
    <row r="1546" spans="1:16" ht="9">
      <c r="A1546" s="30"/>
      <c r="B1546" s="30"/>
      <c r="C1546" s="38"/>
      <c r="D1546" s="39"/>
      <c r="E1546" s="44"/>
      <c r="F1546" s="41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</row>
    <row r="1547" spans="1:16" ht="9">
      <c r="A1547" s="30"/>
      <c r="B1547" s="30"/>
      <c r="C1547" s="38"/>
      <c r="D1547" s="39"/>
      <c r="E1547" s="44"/>
      <c r="F1547" s="41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</row>
    <row r="1548" spans="1:16" ht="9">
      <c r="A1548" s="30"/>
      <c r="B1548" s="30"/>
      <c r="C1548" s="38"/>
      <c r="D1548" s="39"/>
      <c r="E1548" s="44"/>
      <c r="F1548" s="41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</row>
    <row r="1549" spans="1:16" ht="9">
      <c r="A1549" s="30"/>
      <c r="B1549" s="30"/>
      <c r="C1549" s="38"/>
      <c r="D1549" s="39"/>
      <c r="E1549" s="44"/>
      <c r="F1549" s="41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</row>
    <row r="1550" spans="1:16" ht="9">
      <c r="A1550" s="30"/>
      <c r="B1550" s="30"/>
      <c r="C1550" s="38"/>
      <c r="D1550" s="39"/>
      <c r="E1550" s="44"/>
      <c r="F1550" s="41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</row>
    <row r="1551" spans="1:16" ht="9">
      <c r="A1551" s="30"/>
      <c r="B1551" s="30"/>
      <c r="C1551" s="38"/>
      <c r="D1551" s="39"/>
      <c r="E1551" s="44"/>
      <c r="F1551" s="41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</row>
    <row r="1552" spans="1:16" ht="9">
      <c r="A1552" s="30"/>
      <c r="B1552" s="30"/>
      <c r="C1552" s="38"/>
      <c r="D1552" s="39"/>
      <c r="E1552" s="44"/>
      <c r="F1552" s="41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</row>
    <row r="1553" spans="1:16" ht="9">
      <c r="A1553" s="30"/>
      <c r="B1553" s="30"/>
      <c r="C1553" s="38"/>
      <c r="D1553" s="39"/>
      <c r="E1553" s="44"/>
      <c r="F1553" s="41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</row>
    <row r="1554" spans="1:16" ht="9">
      <c r="A1554" s="30"/>
      <c r="B1554" s="30"/>
      <c r="C1554" s="38"/>
      <c r="D1554" s="39"/>
      <c r="E1554" s="44"/>
      <c r="F1554" s="41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</row>
    <row r="1555" spans="1:16" ht="9">
      <c r="A1555" s="30"/>
      <c r="B1555" s="30"/>
      <c r="C1555" s="38"/>
      <c r="D1555" s="39"/>
      <c r="E1555" s="44"/>
      <c r="F1555" s="41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</row>
    <row r="1556" spans="1:16" ht="9">
      <c r="A1556" s="30"/>
      <c r="B1556" s="30"/>
      <c r="C1556" s="38"/>
      <c r="D1556" s="39"/>
      <c r="E1556" s="44"/>
      <c r="F1556" s="41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</row>
    <row r="1557" spans="1:16" ht="9">
      <c r="A1557" s="30"/>
      <c r="B1557" s="30"/>
      <c r="C1557" s="38"/>
      <c r="D1557" s="39"/>
      <c r="E1557" s="44"/>
      <c r="F1557" s="41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</row>
    <row r="1558" spans="1:16" ht="9">
      <c r="A1558" s="30"/>
      <c r="B1558" s="30"/>
      <c r="C1558" s="38"/>
      <c r="D1558" s="39"/>
      <c r="E1558" s="44"/>
      <c r="F1558" s="41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</row>
    <row r="1559" spans="1:16" ht="9">
      <c r="A1559" s="30"/>
      <c r="B1559" s="30"/>
      <c r="C1559" s="38"/>
      <c r="D1559" s="39"/>
      <c r="E1559" s="44"/>
      <c r="F1559" s="41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</row>
    <row r="1560" spans="1:16" ht="9">
      <c r="A1560" s="30"/>
      <c r="B1560" s="30"/>
      <c r="C1560" s="38"/>
      <c r="D1560" s="39"/>
      <c r="E1560" s="44"/>
      <c r="F1560" s="41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</row>
    <row r="1561" spans="1:16" ht="9">
      <c r="A1561" s="30"/>
      <c r="B1561" s="30"/>
      <c r="C1561" s="38"/>
      <c r="D1561" s="39"/>
      <c r="E1561" s="44"/>
      <c r="F1561" s="41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</row>
    <row r="1562" spans="1:16" ht="9">
      <c r="A1562" s="30"/>
      <c r="B1562" s="30"/>
      <c r="C1562" s="38"/>
      <c r="D1562" s="39"/>
      <c r="E1562" s="44"/>
      <c r="F1562" s="41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</row>
    <row r="1563" spans="1:16" ht="9">
      <c r="A1563" s="30"/>
      <c r="B1563" s="30"/>
      <c r="C1563" s="38"/>
      <c r="D1563" s="39"/>
      <c r="E1563" s="44"/>
      <c r="F1563" s="41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</row>
    <row r="1564" spans="1:16" ht="9">
      <c r="A1564" s="30"/>
      <c r="B1564" s="30"/>
      <c r="C1564" s="38"/>
      <c r="D1564" s="39"/>
      <c r="E1564" s="44"/>
      <c r="F1564" s="41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</row>
    <row r="1565" spans="1:16" ht="9">
      <c r="A1565" s="30"/>
      <c r="B1565" s="30"/>
      <c r="C1565" s="38"/>
      <c r="D1565" s="39"/>
      <c r="E1565" s="44"/>
      <c r="F1565" s="41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</row>
    <row r="1566" spans="1:16" ht="9">
      <c r="A1566" s="30"/>
      <c r="B1566" s="30"/>
      <c r="C1566" s="38"/>
      <c r="D1566" s="39"/>
      <c r="E1566" s="44"/>
      <c r="F1566" s="41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</row>
    <row r="1567" spans="1:16" ht="9">
      <c r="A1567" s="30"/>
      <c r="B1567" s="30"/>
      <c r="C1567" s="38"/>
      <c r="D1567" s="39"/>
      <c r="E1567" s="44"/>
      <c r="F1567" s="41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</row>
    <row r="1568" spans="1:16" ht="9">
      <c r="A1568" s="30"/>
      <c r="B1568" s="30"/>
      <c r="C1568" s="38"/>
      <c r="D1568" s="39"/>
      <c r="E1568" s="44"/>
      <c r="F1568" s="41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</row>
    <row r="1569" spans="1:16" ht="9">
      <c r="A1569" s="30"/>
      <c r="B1569" s="30"/>
      <c r="C1569" s="38"/>
      <c r="D1569" s="39"/>
      <c r="E1569" s="44"/>
      <c r="F1569" s="41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</row>
    <row r="1570" spans="1:16" ht="9">
      <c r="A1570" s="30"/>
      <c r="B1570" s="30"/>
      <c r="C1570" s="38"/>
      <c r="D1570" s="39"/>
      <c r="E1570" s="44"/>
      <c r="F1570" s="41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</row>
    <row r="1571" spans="1:16" ht="9">
      <c r="A1571" s="30"/>
      <c r="B1571" s="30"/>
      <c r="C1571" s="38"/>
      <c r="D1571" s="39"/>
      <c r="E1571" s="44"/>
      <c r="F1571" s="41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</row>
    <row r="1572" spans="1:16" ht="9">
      <c r="A1572" s="30"/>
      <c r="B1572" s="30"/>
      <c r="C1572" s="38"/>
      <c r="D1572" s="39"/>
      <c r="E1572" s="44"/>
      <c r="F1572" s="41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</row>
    <row r="1573" spans="1:16" ht="9">
      <c r="A1573" s="30"/>
      <c r="B1573" s="30"/>
      <c r="C1573" s="38"/>
      <c r="D1573" s="39"/>
      <c r="E1573" s="44"/>
      <c r="F1573" s="41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</row>
    <row r="1574" spans="3:6" ht="9">
      <c r="C1574" s="38"/>
      <c r="D1574" s="39"/>
      <c r="E1574" s="44"/>
      <c r="F1574" s="41"/>
    </row>
    <row r="1575" spans="3:6" ht="9">
      <c r="C1575" s="38"/>
      <c r="D1575" s="39"/>
      <c r="E1575" s="44"/>
      <c r="F1575" s="41"/>
    </row>
    <row r="1576" spans="3:6" ht="9">
      <c r="C1576" s="38"/>
      <c r="D1576" s="39"/>
      <c r="E1576" s="44"/>
      <c r="F1576" s="41"/>
    </row>
    <row r="1577" spans="3:6" ht="9">
      <c r="C1577" s="38"/>
      <c r="D1577" s="39"/>
      <c r="E1577" s="44"/>
      <c r="F1577" s="41"/>
    </row>
    <row r="1578" spans="3:6" ht="9">
      <c r="C1578" s="38"/>
      <c r="D1578" s="39"/>
      <c r="E1578" s="44"/>
      <c r="F1578" s="41"/>
    </row>
    <row r="1579" spans="3:6" ht="9">
      <c r="C1579" s="38"/>
      <c r="D1579" s="39"/>
      <c r="E1579" s="44"/>
      <c r="F1579" s="41"/>
    </row>
    <row r="1580" spans="3:6" ht="9">
      <c r="C1580" s="38"/>
      <c r="D1580" s="39"/>
      <c r="E1580" s="44"/>
      <c r="F1580" s="41"/>
    </row>
    <row r="1581" spans="3:6" ht="9">
      <c r="C1581" s="38"/>
      <c r="D1581" s="39"/>
      <c r="E1581" s="44"/>
      <c r="F1581" s="41"/>
    </row>
    <row r="1582" spans="3:6" ht="9">
      <c r="C1582" s="38"/>
      <c r="D1582" s="39"/>
      <c r="E1582" s="44"/>
      <c r="F1582" s="41"/>
    </row>
    <row r="1583" spans="3:6" ht="9">
      <c r="C1583" s="38"/>
      <c r="D1583" s="39"/>
      <c r="E1583" s="44"/>
      <c r="F1583" s="41"/>
    </row>
    <row r="1584" spans="3:6" ht="9">
      <c r="C1584" s="38"/>
      <c r="D1584" s="39"/>
      <c r="E1584" s="44"/>
      <c r="F1584" s="41"/>
    </row>
    <row r="1585" spans="3:6" ht="9">
      <c r="C1585" s="38"/>
      <c r="D1585" s="39"/>
      <c r="E1585" s="44"/>
      <c r="F1585" s="41"/>
    </row>
    <row r="1586" spans="1:19" ht="9">
      <c r="A1586" s="115"/>
      <c r="C1586" s="38"/>
      <c r="D1586" s="39"/>
      <c r="E1586" s="44"/>
      <c r="F1586" s="41"/>
      <c r="Q1586" s="56"/>
      <c r="R1586" s="56"/>
      <c r="S1586" s="56"/>
    </row>
    <row r="1587" spans="2:16" ht="9">
      <c r="B1587" s="111"/>
      <c r="C1587" s="39"/>
      <c r="D1587" s="39"/>
      <c r="E1587" s="46"/>
      <c r="F1587" s="58"/>
      <c r="G1587" s="46"/>
      <c r="H1587" s="85"/>
      <c r="I1587" s="85"/>
      <c r="J1587" s="85"/>
      <c r="K1587" s="85"/>
      <c r="L1587" s="60"/>
      <c r="M1587" s="60"/>
      <c r="N1587" s="60"/>
      <c r="O1587" s="60"/>
      <c r="P1587" s="60"/>
    </row>
    <row r="1588" spans="3:6" ht="9">
      <c r="C1588" s="38"/>
      <c r="D1588" s="39"/>
      <c r="E1588" s="44"/>
      <c r="F1588" s="41"/>
    </row>
    <row r="1589" spans="1:19" ht="9">
      <c r="A1589" s="115"/>
      <c r="C1589" s="38"/>
      <c r="D1589" s="39"/>
      <c r="E1589" s="44"/>
      <c r="F1589" s="41"/>
      <c r="Q1589" s="56"/>
      <c r="R1589" s="56"/>
      <c r="S1589" s="56"/>
    </row>
    <row r="1590" spans="1:16" ht="9">
      <c r="A1590" s="30"/>
      <c r="B1590" s="111"/>
      <c r="C1590" s="39"/>
      <c r="D1590" s="39"/>
      <c r="E1590" s="46"/>
      <c r="F1590" s="58"/>
      <c r="G1590" s="46"/>
      <c r="H1590" s="85"/>
      <c r="I1590" s="85"/>
      <c r="J1590" s="85"/>
      <c r="K1590" s="85"/>
      <c r="L1590" s="60"/>
      <c r="M1590" s="60"/>
      <c r="N1590" s="60"/>
      <c r="O1590" s="60"/>
      <c r="P1590" s="60"/>
    </row>
    <row r="1591" spans="1:6" ht="9">
      <c r="A1591" s="30"/>
      <c r="C1591" s="38"/>
      <c r="D1591" s="39"/>
      <c r="E1591" s="53"/>
      <c r="F1591" s="41"/>
    </row>
    <row r="1592" spans="1:6" ht="9">
      <c r="A1592" s="30"/>
      <c r="C1592" s="38"/>
      <c r="D1592" s="39"/>
      <c r="E1592" s="53"/>
      <c r="F1592" s="41"/>
    </row>
    <row r="1593" spans="1:19" s="56" customFormat="1" ht="9">
      <c r="A1593" s="30"/>
      <c r="B1593" s="112"/>
      <c r="C1593" s="49"/>
      <c r="D1593" s="62"/>
      <c r="E1593" s="44"/>
      <c r="F1593" s="41"/>
      <c r="G1593" s="44"/>
      <c r="H1593" s="84"/>
      <c r="I1593" s="84"/>
      <c r="J1593" s="84"/>
      <c r="K1593" s="84"/>
      <c r="L1593" s="29"/>
      <c r="M1593" s="29"/>
      <c r="N1593" s="29"/>
      <c r="O1593" s="29"/>
      <c r="P1593" s="29"/>
      <c r="Q1593" s="30"/>
      <c r="R1593" s="30"/>
      <c r="S1593" s="30"/>
    </row>
    <row r="1594" spans="1:6" ht="9">
      <c r="A1594" s="30"/>
      <c r="C1594" s="49"/>
      <c r="D1594" s="62"/>
      <c r="E1594" s="44"/>
      <c r="F1594" s="41"/>
    </row>
    <row r="1595" spans="1:6" ht="9">
      <c r="A1595" s="30"/>
      <c r="C1595" s="49"/>
      <c r="D1595" s="62"/>
      <c r="E1595" s="44"/>
      <c r="F1595" s="41"/>
    </row>
    <row r="1596" spans="1:19" s="56" customFormat="1" ht="9">
      <c r="A1596" s="30"/>
      <c r="B1596" s="112"/>
      <c r="C1596" s="49"/>
      <c r="D1596" s="62"/>
      <c r="E1596" s="44"/>
      <c r="F1596" s="41"/>
      <c r="G1596" s="44"/>
      <c r="H1596" s="84"/>
      <c r="I1596" s="84"/>
      <c r="J1596" s="84"/>
      <c r="K1596" s="84"/>
      <c r="L1596" s="29"/>
      <c r="M1596" s="29"/>
      <c r="N1596" s="29"/>
      <c r="O1596" s="29"/>
      <c r="P1596" s="29"/>
      <c r="Q1596" s="30"/>
      <c r="R1596" s="30"/>
      <c r="S1596" s="30"/>
    </row>
    <row r="1597" spans="1:6" ht="9">
      <c r="A1597" s="30"/>
      <c r="C1597" s="49"/>
      <c r="D1597" s="62"/>
      <c r="E1597" s="44"/>
      <c r="F1597" s="41"/>
    </row>
    <row r="1598" spans="1:6" ht="9">
      <c r="A1598" s="30"/>
      <c r="C1598" s="49"/>
      <c r="D1598" s="62"/>
      <c r="E1598" s="44"/>
      <c r="F1598" s="41"/>
    </row>
    <row r="1599" spans="1:6" ht="9">
      <c r="A1599" s="30"/>
      <c r="C1599" s="49"/>
      <c r="D1599" s="62"/>
      <c r="E1599" s="44"/>
      <c r="F1599" s="41"/>
    </row>
    <row r="1600" spans="1:6" ht="9">
      <c r="A1600" s="30"/>
      <c r="C1600" s="49"/>
      <c r="D1600" s="62"/>
      <c r="E1600" s="44"/>
      <c r="F1600" s="41"/>
    </row>
    <row r="1601" spans="1:6" ht="9">
      <c r="A1601" s="30"/>
      <c r="C1601" s="49"/>
      <c r="D1601" s="62"/>
      <c r="E1601" s="44"/>
      <c r="F1601" s="41"/>
    </row>
    <row r="1602" spans="1:6" ht="9">
      <c r="A1602" s="30"/>
      <c r="C1602" s="49"/>
      <c r="D1602" s="62"/>
      <c r="E1602" s="44"/>
      <c r="F1602" s="41"/>
    </row>
    <row r="1603" spans="1:16" ht="9">
      <c r="A1603" s="30"/>
      <c r="C1603" s="49"/>
      <c r="D1603" s="62"/>
      <c r="E1603" s="44"/>
      <c r="F1603" s="41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</row>
    <row r="1604" spans="1:16" ht="9">
      <c r="A1604" s="30"/>
      <c r="C1604" s="49"/>
      <c r="D1604" s="62"/>
      <c r="E1604" s="44"/>
      <c r="F1604" s="41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</row>
  </sheetData>
  <sheetProtection/>
  <mergeCells count="106">
    <mergeCell ref="E44:E45"/>
    <mergeCell ref="D44:D45"/>
    <mergeCell ref="M162:M163"/>
    <mergeCell ref="D163:D164"/>
    <mergeCell ref="M675:M676"/>
    <mergeCell ref="M524:M525"/>
    <mergeCell ref="M186:M187"/>
    <mergeCell ref="M250:M251"/>
    <mergeCell ref="E619:E620"/>
    <mergeCell ref="D187:D188"/>
    <mergeCell ref="A295:C296"/>
    <mergeCell ref="M295:M296"/>
    <mergeCell ref="D296:D297"/>
    <mergeCell ref="E296:E297"/>
    <mergeCell ref="A419:C420"/>
    <mergeCell ref="M419:M420"/>
    <mergeCell ref="A418:B418"/>
    <mergeCell ref="D420:D421"/>
    <mergeCell ref="E420:E421"/>
    <mergeCell ref="N1:N2"/>
    <mergeCell ref="O1:O2"/>
    <mergeCell ref="P1:P2"/>
    <mergeCell ref="R1:R2"/>
    <mergeCell ref="S1:S2"/>
    <mergeCell ref="A797:B797"/>
    <mergeCell ref="M479:M480"/>
    <mergeCell ref="M503:M504"/>
    <mergeCell ref="A1:L2"/>
    <mergeCell ref="M618:M619"/>
    <mergeCell ref="A675:C676"/>
    <mergeCell ref="D676:D677"/>
    <mergeCell ref="E676:E677"/>
    <mergeCell ref="A478:B478"/>
    <mergeCell ref="A502:B502"/>
    <mergeCell ref="A523:B523"/>
    <mergeCell ref="A617:B617"/>
    <mergeCell ref="A674:B674"/>
    <mergeCell ref="A618:C619"/>
    <mergeCell ref="D619:D620"/>
    <mergeCell ref="A479:C480"/>
    <mergeCell ref="D480:D481"/>
    <mergeCell ref="E480:E481"/>
    <mergeCell ref="A524:C525"/>
    <mergeCell ref="D525:D526"/>
    <mergeCell ref="E525:E526"/>
    <mergeCell ref="A503:C504"/>
    <mergeCell ref="D504:D505"/>
    <mergeCell ref="E504:E505"/>
    <mergeCell ref="A42:B42"/>
    <mergeCell ref="A3:C4"/>
    <mergeCell ref="A161:B161"/>
    <mergeCell ref="A185:B185"/>
    <mergeCell ref="A249:B249"/>
    <mergeCell ref="A294:B294"/>
    <mergeCell ref="A186:C187"/>
    <mergeCell ref="A250:C251"/>
    <mergeCell ref="A162:C163"/>
    <mergeCell ref="A43:C44"/>
    <mergeCell ref="E187:E188"/>
    <mergeCell ref="D251:D252"/>
    <mergeCell ref="E251:E252"/>
    <mergeCell ref="E163:E164"/>
    <mergeCell ref="M1:M2"/>
    <mergeCell ref="D3:D5"/>
    <mergeCell ref="E3:E5"/>
    <mergeCell ref="F3:F4"/>
    <mergeCell ref="G3:G4"/>
    <mergeCell ref="H3:H4"/>
    <mergeCell ref="I3:I4"/>
    <mergeCell ref="J3:J4"/>
    <mergeCell ref="K3:K4"/>
    <mergeCell ref="L3:L4"/>
    <mergeCell ref="N43:N44"/>
    <mergeCell ref="M43:M44"/>
    <mergeCell ref="O43:O44"/>
    <mergeCell ref="P43:P44"/>
    <mergeCell ref="N162:N163"/>
    <mergeCell ref="O162:O163"/>
    <mergeCell ref="P162:P163"/>
    <mergeCell ref="N186:N187"/>
    <mergeCell ref="O186:O187"/>
    <mergeCell ref="P186:P187"/>
    <mergeCell ref="N250:N251"/>
    <mergeCell ref="O250:O251"/>
    <mergeCell ref="P250:P251"/>
    <mergeCell ref="N295:N296"/>
    <mergeCell ref="O295:O296"/>
    <mergeCell ref="P295:P296"/>
    <mergeCell ref="P419:P420"/>
    <mergeCell ref="N479:N480"/>
    <mergeCell ref="O479:O480"/>
    <mergeCell ref="P479:P480"/>
    <mergeCell ref="N503:N504"/>
    <mergeCell ref="O503:O504"/>
    <mergeCell ref="P503:P504"/>
    <mergeCell ref="N419:N420"/>
    <mergeCell ref="O419:O420"/>
    <mergeCell ref="N675:N676"/>
    <mergeCell ref="O675:O676"/>
    <mergeCell ref="P675:P676"/>
    <mergeCell ref="N524:N525"/>
    <mergeCell ref="O524:O525"/>
    <mergeCell ref="P524:P525"/>
    <mergeCell ref="N618:N619"/>
    <mergeCell ref="O618:O619"/>
    <mergeCell ref="P618:P619"/>
  </mergeCells>
  <printOptions gridLines="1" horizontalCentered="1"/>
  <pageMargins left="0.2362204724409449" right="0.2362204724409449" top="0.15748031496062992" bottom="0.15748031496062992" header="0.31496062992125984" footer="0.1968503937007874"/>
  <pageSetup fitToHeight="0" fitToWidth="1" horizontalDpi="300" verticalDpi="300" orientation="landscape" paperSize="8" r:id="rId1"/>
  <ignoredErrors>
    <ignoredError sqref="E523 P794 P159 P307 P635 P513" formulaRange="1"/>
    <ignoredError sqref="O58 O73 O416 O519 O665 O712 O1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E15" sqref="E15"/>
    </sheetView>
  </sheetViews>
  <sheetFormatPr defaultColWidth="11.421875" defaultRowHeight="12.75"/>
  <sheetData>
    <row r="1" spans="1:5" ht="12.75">
      <c r="A1">
        <v>561820</v>
      </c>
      <c r="B1">
        <v>677739</v>
      </c>
      <c r="C1">
        <v>589587</v>
      </c>
      <c r="D1">
        <v>366814</v>
      </c>
      <c r="E1">
        <v>795514</v>
      </c>
    </row>
    <row r="2" spans="1:5" ht="12.75">
      <c r="A2">
        <v>315850</v>
      </c>
      <c r="B2">
        <v>407072</v>
      </c>
      <c r="C2">
        <v>231980</v>
      </c>
      <c r="D2">
        <v>366814</v>
      </c>
      <c r="E2">
        <v>596582</v>
      </c>
    </row>
    <row r="3" spans="1:5" ht="12.75">
      <c r="A3">
        <v>291224</v>
      </c>
      <c r="B3">
        <v>407072</v>
      </c>
      <c r="C3">
        <v>278376</v>
      </c>
      <c r="D3">
        <v>637910</v>
      </c>
      <c r="E3">
        <v>586089</v>
      </c>
    </row>
    <row r="4" spans="1:5" ht="12.75">
      <c r="A4">
        <v>315850</v>
      </c>
      <c r="B4">
        <v>437122</v>
      </c>
      <c r="C4">
        <v>533626</v>
      </c>
      <c r="D4">
        <f>SUM(D1:D3)</f>
        <v>1371538</v>
      </c>
      <c r="E4">
        <v>596582</v>
      </c>
    </row>
    <row r="5" spans="1:5" ht="12.75">
      <c r="A5">
        <v>262316</v>
      </c>
      <c r="B5">
        <v>183157</v>
      </c>
      <c r="C5">
        <v>464032</v>
      </c>
      <c r="E5">
        <v>627917</v>
      </c>
    </row>
    <row r="6" spans="1:5" ht="12.75">
      <c r="A6">
        <v>2112162</v>
      </c>
      <c r="B6">
        <f>SUM(B1:B5)</f>
        <v>2112162</v>
      </c>
      <c r="C6">
        <f>SUM(C1:C5)</f>
        <v>2097601</v>
      </c>
      <c r="E6">
        <v>455324</v>
      </c>
    </row>
    <row r="7" spans="1:5" ht="12.75">
      <c r="A7">
        <v>2097601</v>
      </c>
      <c r="E7">
        <v>455324</v>
      </c>
    </row>
    <row r="8" spans="1:5" ht="12.75">
      <c r="A8">
        <v>1371538</v>
      </c>
      <c r="E8">
        <v>441833</v>
      </c>
    </row>
    <row r="9" spans="1:5" ht="12.75">
      <c r="A9">
        <v>676240</v>
      </c>
      <c r="E9">
        <v>455324</v>
      </c>
    </row>
    <row r="10" spans="1:5" ht="12.75">
      <c r="A10">
        <v>160744</v>
      </c>
      <c r="E10">
        <v>415780</v>
      </c>
    </row>
    <row r="11" spans="1:5" ht="12.75">
      <c r="A11">
        <v>8494901</v>
      </c>
      <c r="E11">
        <v>455323</v>
      </c>
    </row>
    <row r="12" spans="1:5" ht="12.75">
      <c r="A12">
        <v>460106</v>
      </c>
      <c r="E12">
        <v>455323</v>
      </c>
    </row>
    <row r="13" spans="1:5" ht="12.75">
      <c r="A13">
        <v>1150336</v>
      </c>
      <c r="E13">
        <v>415780</v>
      </c>
    </row>
    <row r="14" spans="1:5" ht="12.75">
      <c r="A14">
        <v>1830931</v>
      </c>
      <c r="E14">
        <v>455323</v>
      </c>
    </row>
    <row r="15" ht="12.75">
      <c r="A15">
        <v>210138</v>
      </c>
    </row>
    <row r="16" ht="12.75">
      <c r="A16">
        <v>1145340</v>
      </c>
    </row>
    <row r="17" ht="12.75">
      <c r="A17">
        <v>967893</v>
      </c>
    </row>
    <row r="18" ht="12.75">
      <c r="A18">
        <v>4173003</v>
      </c>
    </row>
    <row r="19" ht="12.75">
      <c r="A19">
        <v>780239</v>
      </c>
    </row>
    <row r="20" ht="12.75">
      <c r="A20">
        <v>456965</v>
      </c>
    </row>
    <row r="21" ht="12.75">
      <c r="A21">
        <v>600650</v>
      </c>
    </row>
    <row r="22" ht="12.75">
      <c r="A22">
        <v>4017326</v>
      </c>
    </row>
    <row r="23" ht="12.75">
      <c r="A23">
        <v>599722</v>
      </c>
    </row>
    <row r="24" ht="12.75">
      <c r="A24">
        <v>283301</v>
      </c>
    </row>
    <row r="25" ht="12.75">
      <c r="A25">
        <v>162172</v>
      </c>
    </row>
    <row r="26" ht="12.75">
      <c r="A26">
        <v>162172</v>
      </c>
    </row>
    <row r="27" ht="12.75">
      <c r="A27">
        <v>467244</v>
      </c>
    </row>
    <row r="28" ht="12.75">
      <c r="A28">
        <v>1827147</v>
      </c>
    </row>
    <row r="29" ht="12.75">
      <c r="A29">
        <v>336550</v>
      </c>
    </row>
    <row r="30" ht="12.75">
      <c r="A30">
        <v>440905</v>
      </c>
    </row>
    <row r="31" ht="12.75">
      <c r="A31">
        <v>315779</v>
      </c>
    </row>
    <row r="32" ht="12.75">
      <c r="A32">
        <v>915644</v>
      </c>
    </row>
    <row r="33" ht="12.75">
      <c r="A33">
        <v>365315</v>
      </c>
    </row>
    <row r="34" ht="12.75">
      <c r="A34">
        <v>670245</v>
      </c>
    </row>
    <row r="35" ht="12.75">
      <c r="A35">
        <v>881097</v>
      </c>
    </row>
    <row r="36" ht="12.75">
      <c r="A36">
        <v>705434</v>
      </c>
    </row>
    <row r="37" ht="12.75">
      <c r="A37">
        <v>1611870</v>
      </c>
    </row>
    <row r="38" ht="12.75">
      <c r="A38">
        <v>441048</v>
      </c>
    </row>
    <row r="39" ht="12.75">
      <c r="A39">
        <v>525417</v>
      </c>
    </row>
    <row r="40" ht="12.75">
      <c r="A40">
        <v>371882</v>
      </c>
    </row>
    <row r="41" ht="12.75">
      <c r="A41">
        <v>489728</v>
      </c>
    </row>
    <row r="42" ht="12.75">
      <c r="A42">
        <v>650829</v>
      </c>
    </row>
    <row r="43" ht="12.75">
      <c r="A43">
        <v>985952</v>
      </c>
    </row>
    <row r="44" ht="12.75">
      <c r="A44">
        <v>631771</v>
      </c>
    </row>
    <row r="45" ht="12.75">
      <c r="A45">
        <v>531913</v>
      </c>
    </row>
    <row r="46" ht="12.75">
      <c r="A46">
        <v>484660</v>
      </c>
    </row>
    <row r="47" ht="12.75">
      <c r="A47">
        <v>1539849</v>
      </c>
    </row>
    <row r="48" ht="12.75">
      <c r="A48">
        <v>5190789</v>
      </c>
    </row>
    <row r="49" ht="12.75">
      <c r="A49">
        <v>280482</v>
      </c>
    </row>
    <row r="50" ht="12.75">
      <c r="A50">
        <v>280482</v>
      </c>
    </row>
    <row r="51" ht="12.75">
      <c r="A51">
        <v>212208</v>
      </c>
    </row>
    <row r="52" ht="12.75">
      <c r="A52">
        <v>550899</v>
      </c>
    </row>
    <row r="53" ht="12.75">
      <c r="A53">
        <v>267384</v>
      </c>
    </row>
    <row r="54" ht="12.75">
      <c r="A54">
        <v>267384</v>
      </c>
    </row>
    <row r="55" ht="12.75">
      <c r="A55">
        <v>198718</v>
      </c>
    </row>
    <row r="56" ht="12.75">
      <c r="A56">
        <v>526345</v>
      </c>
    </row>
    <row r="57" ht="12.75">
      <c r="A57">
        <v>1544203</v>
      </c>
    </row>
    <row r="58" ht="12.75">
      <c r="A58">
        <v>288583</v>
      </c>
    </row>
    <row r="59" ht="12.75">
      <c r="A59">
        <v>258533</v>
      </c>
    </row>
    <row r="60" ht="12.75">
      <c r="A60">
        <v>424417</v>
      </c>
    </row>
    <row r="61" ht="12.75">
      <c r="A61">
        <v>509500</v>
      </c>
    </row>
    <row r="62" ht="12.75">
      <c r="A62">
        <v>570600</v>
      </c>
    </row>
    <row r="63" ht="12.75">
      <c r="A63">
        <v>394795</v>
      </c>
    </row>
    <row r="64" ht="12.75">
      <c r="A64">
        <v>824636</v>
      </c>
    </row>
    <row r="65" ht="12.75">
      <c r="A65">
        <v>1106153</v>
      </c>
    </row>
    <row r="66" ht="12.75">
      <c r="A66">
        <v>1272465</v>
      </c>
    </row>
    <row r="67" ht="12.75">
      <c r="A67">
        <v>567959</v>
      </c>
    </row>
    <row r="68" ht="12.75">
      <c r="A68">
        <v>567959</v>
      </c>
    </row>
    <row r="69" ht="12.75">
      <c r="A69">
        <v>140973</v>
      </c>
    </row>
    <row r="70" ht="12.75">
      <c r="A70">
        <v>140973</v>
      </c>
    </row>
    <row r="71" ht="12.75">
      <c r="A71">
        <v>190866</v>
      </c>
    </row>
    <row r="72" ht="12.75">
      <c r="A72">
        <v>140973</v>
      </c>
    </row>
    <row r="73" ht="12.75">
      <c r="A73">
        <v>200288</v>
      </c>
    </row>
    <row r="74" ht="12.75">
      <c r="A74">
        <v>489942</v>
      </c>
    </row>
    <row r="75" ht="12.75">
      <c r="A75">
        <v>1348055</v>
      </c>
    </row>
    <row r="76" ht="12.75">
      <c r="A76">
        <v>1126425</v>
      </c>
    </row>
    <row r="77" ht="12.75">
      <c r="A77">
        <v>140973</v>
      </c>
    </row>
    <row r="78" ht="12.75">
      <c r="A78">
        <v>140973</v>
      </c>
    </row>
    <row r="79" ht="12.75">
      <c r="A79">
        <v>229410</v>
      </c>
    </row>
    <row r="80" ht="12.75">
      <c r="A80">
        <v>140972</v>
      </c>
    </row>
    <row r="81" ht="12.75">
      <c r="A81">
        <v>417422</v>
      </c>
    </row>
    <row r="82" ht="12.75">
      <c r="A82">
        <v>417422</v>
      </c>
    </row>
    <row r="83" ht="12.75">
      <c r="A83">
        <v>1157545</v>
      </c>
    </row>
    <row r="84" ht="12.75">
      <c r="A84">
        <f>SUM(A1:A83)</f>
        <v>71378525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7"/>
  <sheetViews>
    <sheetView zoomScalePageLayoutView="0" workbookViewId="0" topLeftCell="F1">
      <selection activeCell="G6" sqref="G6"/>
    </sheetView>
  </sheetViews>
  <sheetFormatPr defaultColWidth="11.421875" defaultRowHeight="12.75"/>
  <cols>
    <col min="6" max="7" width="11.28125" style="0" customWidth="1"/>
  </cols>
  <sheetData>
    <row r="1" spans="1:17" ht="12.75">
      <c r="A1">
        <v>10020.24</v>
      </c>
      <c r="B1">
        <v>10020.24</v>
      </c>
      <c r="C1" s="3">
        <v>10020.24</v>
      </c>
      <c r="D1">
        <v>10453.08</v>
      </c>
      <c r="E1" s="7">
        <v>10453.08</v>
      </c>
      <c r="G1" s="17">
        <v>5054.04</v>
      </c>
      <c r="H1">
        <v>6002.47</v>
      </c>
      <c r="I1" s="11">
        <v>6002.47</v>
      </c>
      <c r="J1">
        <v>8644.07</v>
      </c>
      <c r="K1" s="7">
        <v>8644.07</v>
      </c>
      <c r="L1">
        <v>1239.96</v>
      </c>
      <c r="M1" s="11">
        <v>1239.96</v>
      </c>
      <c r="N1">
        <v>4626.29</v>
      </c>
      <c r="O1" s="1">
        <v>4626.29</v>
      </c>
      <c r="P1">
        <v>7444.85</v>
      </c>
      <c r="Q1" s="2">
        <v>7444.85</v>
      </c>
    </row>
    <row r="2" spans="1:17" ht="12.75">
      <c r="A2">
        <v>1408.32</v>
      </c>
      <c r="B2">
        <v>1408.32</v>
      </c>
      <c r="C2" s="4"/>
      <c r="D2">
        <v>10640.22</v>
      </c>
      <c r="E2" s="4"/>
      <c r="F2">
        <v>5054.04</v>
      </c>
      <c r="G2" s="17">
        <v>3041.34</v>
      </c>
      <c r="H2">
        <v>7863.68</v>
      </c>
      <c r="I2" s="7">
        <v>7863.68</v>
      </c>
      <c r="J2">
        <v>9154.56</v>
      </c>
      <c r="K2" s="4"/>
      <c r="L2">
        <v>1239.96</v>
      </c>
      <c r="M2" s="7"/>
      <c r="N2">
        <v>10129.73</v>
      </c>
      <c r="O2" s="2"/>
      <c r="P2">
        <v>3722.42</v>
      </c>
      <c r="Q2" s="16"/>
    </row>
    <row r="3" spans="1:17" ht="12.75">
      <c r="A3">
        <v>1408.32</v>
      </c>
      <c r="B3">
        <v>1408.32</v>
      </c>
      <c r="C3" s="5"/>
      <c r="D3">
        <v>3761.89</v>
      </c>
      <c r="E3" s="4"/>
      <c r="F3">
        <v>3041.34</v>
      </c>
      <c r="G3" s="17">
        <v>3041.33</v>
      </c>
      <c r="H3">
        <v>2816.01</v>
      </c>
      <c r="I3" s="7"/>
      <c r="J3">
        <v>9154.56</v>
      </c>
      <c r="K3" s="4"/>
      <c r="L3">
        <v>2064.9</v>
      </c>
      <c r="M3" s="11">
        <v>1239.96</v>
      </c>
      <c r="N3">
        <v>5064.86</v>
      </c>
      <c r="O3" s="7"/>
      <c r="P3">
        <v>3722.42</v>
      </c>
      <c r="Q3" s="16"/>
    </row>
    <row r="4" spans="1:17" ht="12.75">
      <c r="A4">
        <v>2816.64</v>
      </c>
      <c r="B4">
        <v>2816.64</v>
      </c>
      <c r="C4" s="2"/>
      <c r="D4">
        <v>3761.89</v>
      </c>
      <c r="E4" s="2">
        <v>10640.22</v>
      </c>
      <c r="F4">
        <v>3041.33</v>
      </c>
      <c r="G4" s="17">
        <v>11180</v>
      </c>
      <c r="H4">
        <v>2816.01</v>
      </c>
      <c r="I4" s="7"/>
      <c r="J4">
        <v>9154.56</v>
      </c>
      <c r="K4" s="2"/>
      <c r="L4">
        <v>1789.92</v>
      </c>
      <c r="M4" s="7"/>
      <c r="N4">
        <v>5064.86</v>
      </c>
      <c r="O4" s="7">
        <v>10129.73</v>
      </c>
      <c r="P4">
        <v>3427.07</v>
      </c>
      <c r="Q4" s="16"/>
    </row>
    <row r="5" spans="1:17" ht="12.75">
      <c r="A5">
        <v>2597.04</v>
      </c>
      <c r="B5">
        <v>2597.04</v>
      </c>
      <c r="C5" s="6">
        <v>1408.32</v>
      </c>
      <c r="D5">
        <v>3761.89</v>
      </c>
      <c r="E5" s="7"/>
      <c r="F5">
        <v>11180</v>
      </c>
      <c r="G5" s="16">
        <v>6721.75</v>
      </c>
      <c r="H5">
        <v>4082.7</v>
      </c>
      <c r="I5" s="3">
        <v>2816.01</v>
      </c>
      <c r="J5">
        <v>6259.76</v>
      </c>
      <c r="K5" s="4"/>
      <c r="L5">
        <v>826.21</v>
      </c>
      <c r="M5" s="11">
        <v>2064.9</v>
      </c>
      <c r="N5">
        <v>2514.29</v>
      </c>
      <c r="O5" s="7"/>
      <c r="P5">
        <v>3427.07</v>
      </c>
      <c r="Q5" s="17">
        <v>3722.42</v>
      </c>
    </row>
    <row r="6" spans="1:17" ht="12.75">
      <c r="A6">
        <v>2597.04</v>
      </c>
      <c r="B6">
        <v>2597.04</v>
      </c>
      <c r="C6" s="6">
        <v>1408.32</v>
      </c>
      <c r="D6">
        <v>3761.89</v>
      </c>
      <c r="E6" s="7"/>
      <c r="F6">
        <v>6721.75</v>
      </c>
      <c r="G6" s="16">
        <v>6721.75</v>
      </c>
      <c r="H6">
        <v>4082.7</v>
      </c>
      <c r="I6" s="3">
        <v>2816.01</v>
      </c>
      <c r="J6">
        <v>4695.17</v>
      </c>
      <c r="K6" s="5"/>
      <c r="L6">
        <v>2478.64</v>
      </c>
      <c r="M6" s="11">
        <v>1789.92</v>
      </c>
      <c r="N6">
        <v>2514.29</v>
      </c>
      <c r="O6" s="7"/>
      <c r="P6">
        <v>3427.07</v>
      </c>
      <c r="Q6" s="16"/>
    </row>
    <row r="7" spans="1:17" ht="12.75">
      <c r="A7">
        <v>5633.28</v>
      </c>
      <c r="B7">
        <v>5633.28</v>
      </c>
      <c r="C7" s="6">
        <v>2816.64</v>
      </c>
      <c r="D7">
        <v>4272.38</v>
      </c>
      <c r="E7" s="11">
        <v>3761.89</v>
      </c>
      <c r="F7">
        <v>6721.75</v>
      </c>
      <c r="G7" s="16"/>
      <c r="H7">
        <v>4082.7</v>
      </c>
      <c r="I7" s="4"/>
      <c r="J7">
        <v>9862.51</v>
      </c>
      <c r="K7" s="2"/>
      <c r="L7">
        <v>2478.64</v>
      </c>
      <c r="M7" s="11">
        <v>826.21</v>
      </c>
      <c r="N7">
        <v>1702.08</v>
      </c>
      <c r="O7" s="11">
        <v>5064.86</v>
      </c>
      <c r="P7">
        <v>1754.91</v>
      </c>
      <c r="Q7" s="17">
        <v>3722.42</v>
      </c>
    </row>
    <row r="8" spans="1:17" ht="12.75">
      <c r="A8">
        <v>909.71</v>
      </c>
      <c r="B8">
        <v>909.71</v>
      </c>
      <c r="C8" s="5"/>
      <c r="D8">
        <v>8120.84</v>
      </c>
      <c r="E8" s="7"/>
      <c r="F8">
        <v>12274.83</v>
      </c>
      <c r="G8" s="16"/>
      <c r="H8">
        <v>4082.7</v>
      </c>
      <c r="I8" s="4"/>
      <c r="J8">
        <v>8216.45</v>
      </c>
      <c r="K8" s="1">
        <v>9154.56</v>
      </c>
      <c r="L8">
        <v>2478.64</v>
      </c>
      <c r="M8" s="11">
        <v>2478.64</v>
      </c>
      <c r="N8">
        <v>1702.08</v>
      </c>
      <c r="O8" s="11">
        <v>5064.86</v>
      </c>
      <c r="P8">
        <v>1754.91</v>
      </c>
      <c r="Q8" s="7"/>
    </row>
    <row r="9" spans="1:17" ht="12.75">
      <c r="A9">
        <v>909.71</v>
      </c>
      <c r="B9">
        <v>909.71</v>
      </c>
      <c r="C9" s="4"/>
      <c r="D9">
        <v>7243.7</v>
      </c>
      <c r="E9" s="11">
        <v>3761.89</v>
      </c>
      <c r="F9">
        <v>6721.75</v>
      </c>
      <c r="G9" s="17">
        <v>12274.83</v>
      </c>
      <c r="H9">
        <v>11954.02</v>
      </c>
      <c r="I9" s="5"/>
      <c r="J9">
        <v>8609.82</v>
      </c>
      <c r="K9" s="1">
        <v>9154.56</v>
      </c>
      <c r="L9">
        <v>2478.64</v>
      </c>
      <c r="M9" s="7"/>
      <c r="N9">
        <v>2514.29</v>
      </c>
      <c r="O9" s="7">
        <v>2514.29</v>
      </c>
      <c r="P9">
        <v>3427.07</v>
      </c>
      <c r="Q9" s="7"/>
    </row>
    <row r="10" spans="1:17" ht="12.75">
      <c r="A10">
        <v>909.71</v>
      </c>
      <c r="B10">
        <v>909.71</v>
      </c>
      <c r="C10" s="2"/>
      <c r="D10">
        <v>8120.84</v>
      </c>
      <c r="E10" s="11">
        <v>3761.89</v>
      </c>
      <c r="F10">
        <v>6137.41</v>
      </c>
      <c r="G10" s="16">
        <v>6721.75</v>
      </c>
      <c r="H10">
        <v>6515.51</v>
      </c>
      <c r="I10" s="5"/>
      <c r="J10">
        <v>8611.09</v>
      </c>
      <c r="K10" s="1">
        <v>9154.56</v>
      </c>
      <c r="L10">
        <v>2478.64</v>
      </c>
      <c r="M10" s="11">
        <v>2478.64</v>
      </c>
      <c r="N10">
        <v>3572.2</v>
      </c>
      <c r="O10" s="7"/>
      <c r="P10">
        <v>1713.53</v>
      </c>
      <c r="Q10" s="20"/>
    </row>
    <row r="11" spans="1:17" ht="12.75">
      <c r="A11">
        <v>1949.36</v>
      </c>
      <c r="B11">
        <v>1949.36</v>
      </c>
      <c r="C11" s="1">
        <v>2597.04</v>
      </c>
      <c r="D11">
        <v>6780.31</v>
      </c>
      <c r="E11" s="7"/>
      <c r="F11">
        <v>8066.1</v>
      </c>
      <c r="G11" s="16"/>
      <c r="H11">
        <v>5536.53</v>
      </c>
      <c r="I11" s="2"/>
      <c r="J11">
        <v>9439.86</v>
      </c>
      <c r="K11" s="16"/>
      <c r="L11">
        <v>2753.63</v>
      </c>
      <c r="M11" s="7"/>
      <c r="N11">
        <v>4369.14</v>
      </c>
      <c r="O11" s="7"/>
      <c r="P11">
        <v>1713.54</v>
      </c>
      <c r="Q11" s="11">
        <v>3427.07</v>
      </c>
    </row>
    <row r="12" spans="1:17" ht="12.75">
      <c r="A12">
        <v>12087.69</v>
      </c>
      <c r="B12">
        <v>12087.69</v>
      </c>
      <c r="C12" s="1">
        <v>2597.04</v>
      </c>
      <c r="D12">
        <v>8120.84</v>
      </c>
      <c r="E12" s="11">
        <v>3761.89</v>
      </c>
      <c r="F12">
        <v>6721.75</v>
      </c>
      <c r="G12" s="16"/>
      <c r="H12">
        <v>5088.41</v>
      </c>
      <c r="I12" s="1">
        <v>4082.7</v>
      </c>
      <c r="J12">
        <v>14080.15</v>
      </c>
      <c r="K12" s="16"/>
      <c r="L12">
        <v>2753.63</v>
      </c>
      <c r="M12" s="11">
        <v>2478.64</v>
      </c>
      <c r="N12">
        <v>4369.14</v>
      </c>
      <c r="O12" s="7">
        <v>2514.29</v>
      </c>
      <c r="P12">
        <v>1907.04</v>
      </c>
      <c r="Q12" s="7"/>
    </row>
    <row r="13" spans="1:17" ht="12.75">
      <c r="A13">
        <v>7260.25</v>
      </c>
      <c r="B13">
        <v>7260.25</v>
      </c>
      <c r="C13" s="7">
        <v>5633.28</v>
      </c>
      <c r="D13">
        <v>8120.84</v>
      </c>
      <c r="E13" s="11">
        <v>4272.38</v>
      </c>
      <c r="F13">
        <v>6721.75</v>
      </c>
      <c r="G13" s="17">
        <v>6137.41</v>
      </c>
      <c r="H13">
        <v>5089.69</v>
      </c>
      <c r="I13" s="10"/>
      <c r="J13">
        <v>14264.75</v>
      </c>
      <c r="K13" s="16"/>
      <c r="L13">
        <v>5146.97</v>
      </c>
      <c r="M13" s="7"/>
      <c r="N13">
        <v>8791.74</v>
      </c>
      <c r="O13" s="7"/>
      <c r="P13">
        <f>SUM(P1:P12)</f>
        <v>37441.9</v>
      </c>
      <c r="Q13" s="11">
        <v>3427.07</v>
      </c>
    </row>
    <row r="14" spans="1:17" ht="12.75">
      <c r="A14">
        <v>7260.25</v>
      </c>
      <c r="B14">
        <v>7260.25</v>
      </c>
      <c r="C14" s="8">
        <v>1949.36</v>
      </c>
      <c r="D14">
        <v>6780.31</v>
      </c>
      <c r="E14" s="11"/>
      <c r="F14">
        <v>6721.75</v>
      </c>
      <c r="G14" s="16">
        <v>8066.1</v>
      </c>
      <c r="H14">
        <v>4193.45</v>
      </c>
      <c r="I14" s="10"/>
      <c r="J14">
        <v>8539.8</v>
      </c>
      <c r="K14" s="17">
        <v>6259.76</v>
      </c>
      <c r="L14">
        <v>4611.02</v>
      </c>
      <c r="M14" s="11">
        <v>2478.64</v>
      </c>
      <c r="N14">
        <v>6116.41</v>
      </c>
      <c r="O14" s="7"/>
      <c r="Q14" s="7"/>
    </row>
    <row r="15" spans="1:17" ht="12.75">
      <c r="A15">
        <v>7796.21</v>
      </c>
      <c r="B15">
        <v>7796.21</v>
      </c>
      <c r="C15" s="9">
        <v>909.71</v>
      </c>
      <c r="D15">
        <v>8120.84</v>
      </c>
      <c r="E15" s="7">
        <v>8120.84</v>
      </c>
      <c r="F15">
        <v>7617.98</v>
      </c>
      <c r="G15" s="16">
        <v>6721.75</v>
      </c>
      <c r="H15">
        <v>8388.18</v>
      </c>
      <c r="I15" s="1">
        <v>4082.7</v>
      </c>
      <c r="J15">
        <v>4886</v>
      </c>
      <c r="K15" s="17">
        <v>4695.17</v>
      </c>
      <c r="L15">
        <v>3041.34</v>
      </c>
      <c r="M15" s="7"/>
      <c r="N15">
        <v>6116.41</v>
      </c>
      <c r="O15" s="7"/>
      <c r="Q15" s="11">
        <v>3427.07</v>
      </c>
    </row>
    <row r="16" spans="1:17" ht="12.75">
      <c r="A16">
        <v>3266.67</v>
      </c>
      <c r="B16">
        <v>3266.67</v>
      </c>
      <c r="C16" s="9">
        <v>909.71</v>
      </c>
      <c r="D16">
        <v>7415.57</v>
      </c>
      <c r="E16" s="7"/>
      <c r="F16">
        <v>13915.8</v>
      </c>
      <c r="G16" s="16"/>
      <c r="H16">
        <v>50989.81</v>
      </c>
      <c r="I16" s="1">
        <v>4082.7</v>
      </c>
      <c r="J16">
        <v>5118.97</v>
      </c>
      <c r="K16" s="17"/>
      <c r="L16">
        <v>5196.62</v>
      </c>
      <c r="M16" s="11">
        <v>2478.64</v>
      </c>
      <c r="N16">
        <v>3018.42</v>
      </c>
      <c r="O16" s="18">
        <v>1702.08</v>
      </c>
      <c r="Q16" s="11">
        <v>1754.91</v>
      </c>
    </row>
    <row r="17" spans="1:17" ht="12.75">
      <c r="A17">
        <v>10515.46</v>
      </c>
      <c r="B17">
        <v>10515.46</v>
      </c>
      <c r="C17" s="10">
        <v>909.71</v>
      </c>
      <c r="D17">
        <v>4060.42</v>
      </c>
      <c r="E17" s="7">
        <v>7243.7</v>
      </c>
      <c r="F17">
        <v>8150.12</v>
      </c>
      <c r="G17" s="16">
        <v>6721.75</v>
      </c>
      <c r="H17">
        <v>7866.23</v>
      </c>
      <c r="I17" s="2"/>
      <c r="J17">
        <v>1892.4</v>
      </c>
      <c r="K17" s="16">
        <v>9862.51</v>
      </c>
      <c r="L17">
        <v>9087.09</v>
      </c>
      <c r="M17" s="11">
        <v>2753.63</v>
      </c>
      <c r="N17">
        <v>3478</v>
      </c>
      <c r="O17" s="18">
        <v>1702.08</v>
      </c>
      <c r="Q17" s="11">
        <v>1754.91</v>
      </c>
    </row>
    <row r="18" spans="1:17" ht="12.75">
      <c r="A18">
        <v>4137.44</v>
      </c>
      <c r="B18">
        <v>4137.44</v>
      </c>
      <c r="C18" s="7">
        <v>12087.69</v>
      </c>
      <c r="D18">
        <v>4060.42</v>
      </c>
      <c r="E18" s="7"/>
      <c r="F18">
        <v>10712.79</v>
      </c>
      <c r="G18" s="16"/>
      <c r="H18">
        <v>9370.98</v>
      </c>
      <c r="I18" s="1">
        <v>4082.7</v>
      </c>
      <c r="J18">
        <v>1892.4</v>
      </c>
      <c r="K18" s="16"/>
      <c r="L18">
        <v>711.64</v>
      </c>
      <c r="M18" s="11">
        <v>2753.63</v>
      </c>
      <c r="N18">
        <v>3428.35</v>
      </c>
      <c r="O18" s="19"/>
      <c r="Q18" s="11">
        <v>3427.07</v>
      </c>
    </row>
    <row r="19" spans="1:17" ht="12.75">
      <c r="A19">
        <v>4964.93</v>
      </c>
      <c r="B19">
        <v>4964.93</v>
      </c>
      <c r="C19" s="4"/>
      <c r="D19">
        <v>7415.57</v>
      </c>
      <c r="E19" s="7"/>
      <c r="F19">
        <v>8641.52</v>
      </c>
      <c r="G19" s="16"/>
      <c r="H19">
        <v>6632.63</v>
      </c>
      <c r="I19" s="2"/>
      <c r="J19">
        <v>9825.46</v>
      </c>
      <c r="K19" s="16">
        <v>8216.45</v>
      </c>
      <c r="L19">
        <v>611.07</v>
      </c>
      <c r="M19" s="7"/>
      <c r="N19">
        <v>3583.66</v>
      </c>
      <c r="O19" s="19">
        <v>2514.29</v>
      </c>
      <c r="Q19" s="11">
        <v>1713.53</v>
      </c>
    </row>
    <row r="20" spans="1:17" ht="12.75">
      <c r="A20">
        <v>9517.38</v>
      </c>
      <c r="B20">
        <v>9517.38</v>
      </c>
      <c r="C20" s="4"/>
      <c r="D20">
        <v>4103.07</v>
      </c>
      <c r="E20" s="7"/>
      <c r="F20">
        <v>6799.4</v>
      </c>
      <c r="G20" s="17">
        <v>6721.75</v>
      </c>
      <c r="H20">
        <v>8734.45</v>
      </c>
      <c r="I20" s="7"/>
      <c r="J20">
        <v>9537.75</v>
      </c>
      <c r="K20" s="16"/>
      <c r="L20">
        <v>611.07</v>
      </c>
      <c r="M20" s="7"/>
      <c r="N20">
        <v>3200.47</v>
      </c>
      <c r="O20" s="7"/>
      <c r="Q20" s="11">
        <v>1713.54</v>
      </c>
    </row>
    <row r="21" spans="1:17" ht="12.75">
      <c r="A21">
        <v>8276.15</v>
      </c>
      <c r="B21">
        <v>8276.15</v>
      </c>
      <c r="C21" s="2">
        <v>7260.25</v>
      </c>
      <c r="D21">
        <v>2051.54</v>
      </c>
      <c r="E21" s="7"/>
      <c r="F21">
        <v>8641.52</v>
      </c>
      <c r="G21" s="16"/>
      <c r="H21">
        <v>5803.87</v>
      </c>
      <c r="I21" s="11">
        <v>11954.02</v>
      </c>
      <c r="J21">
        <v>3544.19</v>
      </c>
      <c r="K21" s="16">
        <v>8609.82</v>
      </c>
      <c r="L21">
        <v>711.64</v>
      </c>
      <c r="M21" s="11">
        <v>5146.97</v>
      </c>
      <c r="N21">
        <v>3200.47</v>
      </c>
      <c r="O21" s="3">
        <v>3572.2</v>
      </c>
      <c r="Q21" s="11">
        <v>1907.04</v>
      </c>
    </row>
    <row r="22" spans="1:17" ht="12.75">
      <c r="A22">
        <v>6542.25</v>
      </c>
      <c r="B22">
        <v>6542.25</v>
      </c>
      <c r="C22" s="4"/>
      <c r="D22">
        <v>2051.53</v>
      </c>
      <c r="E22" s="7"/>
      <c r="F22">
        <v>6799.4</v>
      </c>
      <c r="G22" s="17">
        <v>7617.98</v>
      </c>
      <c r="H22">
        <v>5803.87</v>
      </c>
      <c r="I22" s="7"/>
      <c r="J22">
        <v>4693.77</v>
      </c>
      <c r="K22" s="16"/>
      <c r="L22">
        <v>1882.85</v>
      </c>
      <c r="M22" s="11"/>
      <c r="N22">
        <v>3200.47</v>
      </c>
      <c r="O22" s="4"/>
      <c r="Q22">
        <f>SUM(Q1:Q21)</f>
        <v>37441.9</v>
      </c>
    </row>
    <row r="23" spans="1:15" ht="12.75">
      <c r="A23">
        <v>6542.25</v>
      </c>
      <c r="B23">
        <v>6542.25</v>
      </c>
      <c r="C23" s="2">
        <v>7260.25</v>
      </c>
      <c r="D23">
        <v>20516.61</v>
      </c>
      <c r="E23" s="7"/>
      <c r="F23">
        <v>6799.4</v>
      </c>
      <c r="G23" s="7">
        <v>13915.8</v>
      </c>
      <c r="H23">
        <v>2930.77</v>
      </c>
      <c r="I23" s="7"/>
      <c r="J23">
        <v>4693.76</v>
      </c>
      <c r="K23" s="16">
        <v>8611.09</v>
      </c>
      <c r="L23">
        <v>1882.85</v>
      </c>
      <c r="M23" s="7">
        <v>4611.02</v>
      </c>
      <c r="N23">
        <v>877.08</v>
      </c>
      <c r="O23" s="4"/>
    </row>
    <row r="24" spans="1:15" ht="12.75">
      <c r="A24">
        <v>11377.32</v>
      </c>
      <c r="B24">
        <v>11377.32</v>
      </c>
      <c r="C24" s="7"/>
      <c r="D24">
        <v>32655.22</v>
      </c>
      <c r="E24" s="7"/>
      <c r="F24">
        <v>8641.52</v>
      </c>
      <c r="G24" s="7"/>
      <c r="H24">
        <v>2930.77</v>
      </c>
      <c r="I24" s="7"/>
      <c r="J24">
        <v>1239.96</v>
      </c>
      <c r="K24" s="16"/>
      <c r="L24">
        <v>1882.85</v>
      </c>
      <c r="M24" s="7"/>
      <c r="N24">
        <v>1637.21</v>
      </c>
      <c r="O24" s="4"/>
    </row>
    <row r="25" spans="1:15" ht="12.75">
      <c r="A25">
        <v>6030.47</v>
      </c>
      <c r="B25">
        <v>6030.47</v>
      </c>
      <c r="C25" s="11">
        <v>7796.21</v>
      </c>
      <c r="D25">
        <v>1873.94</v>
      </c>
      <c r="E25" s="7">
        <v>8120.84</v>
      </c>
      <c r="F25">
        <v>10369.06</v>
      </c>
      <c r="G25" s="7">
        <v>8150.12</v>
      </c>
      <c r="H25">
        <v>5861.54</v>
      </c>
      <c r="I25" s="11">
        <v>6515.51</v>
      </c>
      <c r="J25">
        <v>1239.96</v>
      </c>
      <c r="K25" s="16">
        <v>9439.86</v>
      </c>
      <c r="L25">
        <v>1882.85</v>
      </c>
      <c r="M25" s="7"/>
      <c r="N25">
        <v>2514.29</v>
      </c>
      <c r="O25" s="4"/>
    </row>
    <row r="26" spans="1:15" ht="12.75">
      <c r="A26">
        <v>6030.48</v>
      </c>
      <c r="B26">
        <v>6030.48</v>
      </c>
      <c r="C26" s="11"/>
      <c r="D26">
        <v>1873.94</v>
      </c>
      <c r="E26" s="7"/>
      <c r="F26">
        <v>14958.44</v>
      </c>
      <c r="G26" s="7">
        <v>10712.79</v>
      </c>
      <c r="H26">
        <v>1953.89</v>
      </c>
      <c r="I26" s="7"/>
      <c r="J26">
        <f>SUM(J1:J25)</f>
        <v>177251.72999999995</v>
      </c>
      <c r="K26" s="16"/>
      <c r="L26">
        <v>6371.66</v>
      </c>
      <c r="M26" s="7"/>
      <c r="N26">
        <v>4091.61</v>
      </c>
      <c r="O26" s="4"/>
    </row>
    <row r="27" spans="1:15" ht="12.75">
      <c r="A27">
        <v>1433.46</v>
      </c>
      <c r="B27">
        <v>1433.46</v>
      </c>
      <c r="C27" s="7">
        <v>3266.67</v>
      </c>
      <c r="D27">
        <v>5265.37</v>
      </c>
      <c r="E27" s="7">
        <v>6780.31</v>
      </c>
      <c r="F27">
        <v>6068.67</v>
      </c>
      <c r="G27" s="16">
        <v>8641.52</v>
      </c>
      <c r="H27">
        <v>1953.89</v>
      </c>
      <c r="I27" s="7"/>
      <c r="K27" s="16"/>
      <c r="L27">
        <v>14707.64</v>
      </c>
      <c r="M27" s="11">
        <v>3041.34</v>
      </c>
      <c r="N27">
        <v>2514.29</v>
      </c>
      <c r="O27" s="4"/>
    </row>
    <row r="28" spans="1:15" ht="12.75">
      <c r="A28">
        <v>358.37</v>
      </c>
      <c r="B28">
        <v>358.37</v>
      </c>
      <c r="C28" s="7">
        <v>10515.46</v>
      </c>
      <c r="D28">
        <v>5054.04</v>
      </c>
      <c r="E28" s="7"/>
      <c r="F28">
        <v>4627.57</v>
      </c>
      <c r="G28" s="16">
        <v>6799.4</v>
      </c>
      <c r="H28">
        <v>1953.89</v>
      </c>
      <c r="I28" s="3">
        <v>5536.53</v>
      </c>
      <c r="K28" s="16"/>
      <c r="L28">
        <v>3945.72</v>
      </c>
      <c r="M28" s="11">
        <v>5196.62</v>
      </c>
      <c r="N28">
        <f>SUM(N1:N27)</f>
        <v>103912.13</v>
      </c>
      <c r="O28" s="5"/>
    </row>
    <row r="29" spans="1:15" ht="12.75">
      <c r="A29">
        <v>358.37</v>
      </c>
      <c r="B29">
        <v>358.37</v>
      </c>
      <c r="C29" s="7">
        <v>4137.44</v>
      </c>
      <c r="D29">
        <v>5054.04</v>
      </c>
      <c r="E29" s="7">
        <v>8120.84</v>
      </c>
      <c r="F29">
        <v>5052.77</v>
      </c>
      <c r="G29" s="16"/>
      <c r="H29">
        <v>3755.95</v>
      </c>
      <c r="I29" s="4"/>
      <c r="K29" s="16">
        <v>14080.15</v>
      </c>
      <c r="L29">
        <v>3945.72</v>
      </c>
      <c r="M29" s="7"/>
      <c r="O29" s="2"/>
    </row>
    <row r="30" spans="1:15" ht="12.75">
      <c r="A30">
        <v>358.37</v>
      </c>
      <c r="B30">
        <v>358.37</v>
      </c>
      <c r="C30" s="7"/>
      <c r="D30">
        <f>SUM(D1:D29)</f>
        <v>205273.04</v>
      </c>
      <c r="E30" s="7"/>
      <c r="F30">
        <v>2892.39</v>
      </c>
      <c r="G30" s="16">
        <v>8641.52</v>
      </c>
      <c r="H30">
        <v>3755.95</v>
      </c>
      <c r="I30" s="3">
        <v>5088.41</v>
      </c>
      <c r="K30" s="16"/>
      <c r="L30">
        <v>3945.72</v>
      </c>
      <c r="M30" s="7">
        <v>9087.09</v>
      </c>
      <c r="O30" s="1">
        <v>4369.14</v>
      </c>
    </row>
    <row r="31" spans="1:15" ht="12.75">
      <c r="A31">
        <v>358.37</v>
      </c>
      <c r="B31">
        <v>358.37</v>
      </c>
      <c r="C31" s="11">
        <v>4964.93</v>
      </c>
      <c r="E31" s="7">
        <v>8120.84</v>
      </c>
      <c r="F31">
        <v>2892.39</v>
      </c>
      <c r="G31" s="16"/>
      <c r="H31">
        <v>3755.95</v>
      </c>
      <c r="I31" s="3">
        <v>5089.69</v>
      </c>
      <c r="K31" s="16">
        <v>14264.75</v>
      </c>
      <c r="L31">
        <v>3945.72</v>
      </c>
      <c r="M31" s="7"/>
      <c r="O31" s="2"/>
    </row>
    <row r="32" spans="1:15" ht="12.75">
      <c r="A32">
        <v>14188.24</v>
      </c>
      <c r="B32">
        <v>14188.24</v>
      </c>
      <c r="C32" s="11"/>
      <c r="E32" s="4"/>
      <c r="F32">
        <v>8333.44</v>
      </c>
      <c r="G32" s="16">
        <v>6799.4</v>
      </c>
      <c r="H32">
        <v>9486.83</v>
      </c>
      <c r="I32" s="4"/>
      <c r="K32" s="16"/>
      <c r="L32">
        <v>1972.86</v>
      </c>
      <c r="M32" s="7"/>
      <c r="O32" s="1">
        <v>4369.14</v>
      </c>
    </row>
    <row r="33" spans="1:15" ht="12.75">
      <c r="A33">
        <v>5320.11</v>
      </c>
      <c r="B33">
        <v>5320.11</v>
      </c>
      <c r="C33" s="7">
        <v>9517.38</v>
      </c>
      <c r="E33" s="4"/>
      <c r="F33">
        <v>10346.15</v>
      </c>
      <c r="G33" s="16"/>
      <c r="H33">
        <f>SUM(H1:H32)</f>
        <v>216136.0300000001</v>
      </c>
      <c r="I33" s="5"/>
      <c r="K33" s="16">
        <v>8539.8</v>
      </c>
      <c r="L33">
        <v>1972.86</v>
      </c>
      <c r="M33" s="11">
        <v>711.64</v>
      </c>
      <c r="O33" s="2"/>
    </row>
    <row r="34" spans="1:15" ht="12.75">
      <c r="A34">
        <v>5320.11</v>
      </c>
      <c r="B34">
        <v>5320.11</v>
      </c>
      <c r="C34" s="7">
        <v>8276.15</v>
      </c>
      <c r="E34" s="2">
        <v>6780.31</v>
      </c>
      <c r="F34">
        <f>SUM(F2:F33)</f>
        <v>241385.87999999998</v>
      </c>
      <c r="G34" s="16"/>
      <c r="I34" s="2"/>
      <c r="K34" s="16"/>
      <c r="L34">
        <v>11348.04</v>
      </c>
      <c r="M34" s="11">
        <v>611.07</v>
      </c>
      <c r="O34" s="7"/>
    </row>
    <row r="35" spans="1:15" ht="12.75">
      <c r="A35">
        <v>10453.08</v>
      </c>
      <c r="B35">
        <f>SUM(B1:B34)</f>
        <v>170459.96999999994</v>
      </c>
      <c r="C35" s="7"/>
      <c r="E35" s="2"/>
      <c r="G35" s="17">
        <v>6799.4</v>
      </c>
      <c r="I35" s="1">
        <v>4193.45</v>
      </c>
      <c r="K35" s="7">
        <v>4886</v>
      </c>
      <c r="L35">
        <v>6720.48</v>
      </c>
      <c r="M35" s="7"/>
      <c r="O35" s="7"/>
    </row>
    <row r="36" spans="1:15" ht="12.75">
      <c r="A36">
        <v>10640.22</v>
      </c>
      <c r="C36" s="7"/>
      <c r="E36" s="2"/>
      <c r="G36" s="16">
        <v>8641.52</v>
      </c>
      <c r="I36" s="1">
        <v>8388.18</v>
      </c>
      <c r="K36" s="7">
        <v>5118.97</v>
      </c>
      <c r="L36">
        <f>SUM(L1:L35)</f>
        <v>121197.69000000002</v>
      </c>
      <c r="M36" s="11">
        <v>611.07</v>
      </c>
      <c r="O36" s="11">
        <v>8791.74</v>
      </c>
    </row>
    <row r="37" spans="1:15" ht="12.75">
      <c r="A37">
        <v>3761.89</v>
      </c>
      <c r="C37" s="11">
        <v>6542.25</v>
      </c>
      <c r="E37" s="7">
        <v>8120.84</v>
      </c>
      <c r="G37" s="16"/>
      <c r="I37" s="7">
        <v>50989.81</v>
      </c>
      <c r="K37" s="7"/>
      <c r="M37" s="7"/>
      <c r="O37" s="11">
        <v>6116.41</v>
      </c>
    </row>
    <row r="38" spans="1:15" ht="12.75">
      <c r="A38">
        <v>3761.89</v>
      </c>
      <c r="C38" s="11"/>
      <c r="E38" s="4"/>
      <c r="G38" s="16">
        <v>10369.06</v>
      </c>
      <c r="I38" s="7">
        <v>7866.23</v>
      </c>
      <c r="K38" s="7"/>
      <c r="M38" s="11">
        <v>711.64</v>
      </c>
      <c r="O38" s="11">
        <v>6116.41</v>
      </c>
    </row>
    <row r="39" spans="1:15" ht="12.75">
      <c r="A39">
        <v>3761.89</v>
      </c>
      <c r="C39" s="7">
        <v>6542.25</v>
      </c>
      <c r="E39" s="4"/>
      <c r="G39" s="16"/>
      <c r="I39" s="7">
        <v>9370.98</v>
      </c>
      <c r="K39" s="7"/>
      <c r="M39" s="7"/>
      <c r="O39" s="7"/>
    </row>
    <row r="40" spans="1:15" ht="12.75">
      <c r="A40">
        <v>3761.89</v>
      </c>
      <c r="C40" s="4"/>
      <c r="E40" s="2">
        <v>7415.57</v>
      </c>
      <c r="G40" s="16"/>
      <c r="I40" s="7">
        <v>6632.63</v>
      </c>
      <c r="K40" s="4">
        <v>1892.4</v>
      </c>
      <c r="M40" s="11">
        <v>1882.85</v>
      </c>
      <c r="O40" s="7">
        <v>3018.42</v>
      </c>
    </row>
    <row r="41" spans="1:15" ht="12.75">
      <c r="A41">
        <v>4272.38</v>
      </c>
      <c r="C41" s="2">
        <v>11377.32</v>
      </c>
      <c r="E41" s="7">
        <v>4060.42</v>
      </c>
      <c r="G41" s="16"/>
      <c r="I41" s="7"/>
      <c r="K41" s="4">
        <v>1892.4</v>
      </c>
      <c r="M41" s="11">
        <v>1882.85</v>
      </c>
      <c r="O41" s="7"/>
    </row>
    <row r="42" spans="1:15" ht="12.75">
      <c r="A42">
        <v>8120.84</v>
      </c>
      <c r="C42" s="4"/>
      <c r="E42" s="11">
        <v>4060.42</v>
      </c>
      <c r="G42" s="17">
        <v>14958.44</v>
      </c>
      <c r="I42" s="7">
        <v>8734.45</v>
      </c>
      <c r="K42" s="4"/>
      <c r="M42" s="7"/>
      <c r="O42" s="7"/>
    </row>
    <row r="43" spans="1:15" ht="12.75">
      <c r="A43">
        <v>7243.7</v>
      </c>
      <c r="C43" s="5"/>
      <c r="E43" s="7"/>
      <c r="G43" s="16"/>
      <c r="I43" s="7"/>
      <c r="K43" s="5"/>
      <c r="M43" s="11">
        <v>1882.85</v>
      </c>
      <c r="O43" s="7"/>
    </row>
    <row r="44" spans="1:15" ht="12.75">
      <c r="A44">
        <v>8120.84</v>
      </c>
      <c r="C44" s="5"/>
      <c r="E44" s="7">
        <v>7415.57</v>
      </c>
      <c r="G44" s="7"/>
      <c r="I44" s="7"/>
      <c r="K44" s="5"/>
      <c r="M44" s="7"/>
      <c r="O44" s="7">
        <v>3478</v>
      </c>
    </row>
    <row r="45" spans="1:15" ht="12.75">
      <c r="A45">
        <v>6780.31</v>
      </c>
      <c r="C45" s="2"/>
      <c r="E45" s="7"/>
      <c r="G45" s="11">
        <v>6068.67</v>
      </c>
      <c r="I45" s="7"/>
      <c r="K45" s="2"/>
      <c r="M45" s="11">
        <v>1882.85</v>
      </c>
      <c r="O45" s="7"/>
    </row>
    <row r="46" spans="1:15" ht="12.75">
      <c r="A46">
        <v>8120.84</v>
      </c>
      <c r="C46" s="6">
        <v>6030.47</v>
      </c>
      <c r="E46" s="7"/>
      <c r="G46" s="11">
        <v>4627.57</v>
      </c>
      <c r="I46" s="7"/>
      <c r="K46" s="1">
        <v>9825.46</v>
      </c>
      <c r="M46" s="7"/>
      <c r="O46" s="7">
        <v>3428.35</v>
      </c>
    </row>
    <row r="47" spans="1:15" ht="12.75">
      <c r="A47">
        <v>8120.84</v>
      </c>
      <c r="C47" s="6">
        <v>6030.48</v>
      </c>
      <c r="E47" s="3">
        <v>4103.07</v>
      </c>
      <c r="G47" s="7"/>
      <c r="I47" s="7"/>
      <c r="K47" s="7"/>
      <c r="M47" s="7"/>
      <c r="O47" s="7"/>
    </row>
    <row r="48" spans="1:15" ht="12.75">
      <c r="A48">
        <v>6780.31</v>
      </c>
      <c r="C48" s="4">
        <v>1433.46</v>
      </c>
      <c r="E48" s="3">
        <v>2051.54</v>
      </c>
      <c r="G48" s="7">
        <v>5052.77</v>
      </c>
      <c r="I48" s="11">
        <v>5803.87</v>
      </c>
      <c r="K48" s="7"/>
      <c r="M48" s="11">
        <v>6371.66</v>
      </c>
      <c r="O48" s="7">
        <v>3583.66</v>
      </c>
    </row>
    <row r="49" spans="1:15" ht="12.75">
      <c r="A49">
        <v>8120.84</v>
      </c>
      <c r="C49" s="6">
        <v>358.37</v>
      </c>
      <c r="E49" s="3">
        <v>2051.53</v>
      </c>
      <c r="G49" s="7">
        <v>2892.39</v>
      </c>
      <c r="I49" s="7"/>
      <c r="K49" s="11">
        <v>9537.75</v>
      </c>
      <c r="M49" s="7">
        <v>14707.64</v>
      </c>
      <c r="O49" s="7">
        <v>3200.47</v>
      </c>
    </row>
    <row r="50" spans="1:15" ht="12.75">
      <c r="A50">
        <v>7415.57</v>
      </c>
      <c r="C50" s="6">
        <v>358.37</v>
      </c>
      <c r="E50" s="4"/>
      <c r="G50" s="7"/>
      <c r="I50" s="7">
        <v>5803.87</v>
      </c>
      <c r="K50" s="7"/>
      <c r="M50" s="7"/>
      <c r="O50" s="7"/>
    </row>
    <row r="51" spans="1:15" ht="12.75">
      <c r="A51">
        <v>4060.42</v>
      </c>
      <c r="C51" s="2"/>
      <c r="E51" s="2">
        <v>20516.61</v>
      </c>
      <c r="G51" s="7"/>
      <c r="I51" s="16"/>
      <c r="K51" s="7">
        <v>3544.19</v>
      </c>
      <c r="M51" s="3">
        <v>3945.72</v>
      </c>
      <c r="O51" s="7">
        <v>3200.47</v>
      </c>
    </row>
    <row r="52" spans="1:15" ht="12.75">
      <c r="A52">
        <v>4060.42</v>
      </c>
      <c r="C52" s="6">
        <v>358.37</v>
      </c>
      <c r="E52" s="4">
        <v>32655.22</v>
      </c>
      <c r="G52" s="7">
        <v>2892.39</v>
      </c>
      <c r="I52" s="16">
        <v>2930.77</v>
      </c>
      <c r="K52" s="4"/>
      <c r="M52" s="4"/>
      <c r="O52" s="7"/>
    </row>
    <row r="53" spans="1:15" ht="12.75">
      <c r="A53">
        <v>7415.57</v>
      </c>
      <c r="C53" s="6">
        <v>358.37</v>
      </c>
      <c r="E53" s="2"/>
      <c r="G53" s="7"/>
      <c r="I53" s="17">
        <v>2930.77</v>
      </c>
      <c r="K53" s="4"/>
      <c r="M53" s="3">
        <v>3945.72</v>
      </c>
      <c r="O53" s="7">
        <v>3200.47</v>
      </c>
    </row>
    <row r="54" spans="1:15" ht="12.75">
      <c r="A54">
        <v>4103.07</v>
      </c>
      <c r="C54" s="4"/>
      <c r="E54" s="12"/>
      <c r="G54" s="7">
        <v>8333.44</v>
      </c>
      <c r="I54" s="16"/>
      <c r="K54" s="5"/>
      <c r="M54" s="4"/>
      <c r="O54" s="7"/>
    </row>
    <row r="55" spans="1:15" ht="12.75">
      <c r="A55">
        <v>2051.54</v>
      </c>
      <c r="C55" s="2"/>
      <c r="E55" s="13"/>
      <c r="G55" s="7">
        <v>10346.15</v>
      </c>
      <c r="I55" s="17">
        <v>5861.54</v>
      </c>
      <c r="K55" s="5"/>
      <c r="M55" s="3">
        <v>3945.72</v>
      </c>
      <c r="O55" s="7">
        <v>877.08</v>
      </c>
    </row>
    <row r="56" spans="1:15" ht="12.75">
      <c r="A56">
        <v>2051.53</v>
      </c>
      <c r="C56" s="1">
        <v>14188.24</v>
      </c>
      <c r="E56" s="14"/>
      <c r="G56">
        <f>SUM(G1:G55)</f>
        <v>241385.87999999998</v>
      </c>
      <c r="I56" s="16">
        <v>1953.89</v>
      </c>
      <c r="K56" s="2"/>
      <c r="M56" s="4"/>
      <c r="O56" s="3">
        <v>1637.21</v>
      </c>
    </row>
    <row r="57" spans="1:15" ht="12.75">
      <c r="A57">
        <v>20516.61</v>
      </c>
      <c r="C57" s="2"/>
      <c r="E57" s="15">
        <v>1873.94</v>
      </c>
      <c r="I57" s="16">
        <v>1953.89</v>
      </c>
      <c r="K57" s="1">
        <v>4693.77</v>
      </c>
      <c r="M57" s="3">
        <v>3945.72</v>
      </c>
      <c r="O57" s="4"/>
    </row>
    <row r="58" spans="1:15" ht="12.75">
      <c r="A58">
        <v>32655.22</v>
      </c>
      <c r="C58" s="7"/>
      <c r="E58" s="14"/>
      <c r="I58" s="16">
        <v>1953.89</v>
      </c>
      <c r="K58" s="1">
        <v>4693.76</v>
      </c>
      <c r="M58" s="4"/>
      <c r="O58" s="4"/>
    </row>
    <row r="59" spans="1:15" ht="12.75">
      <c r="A59">
        <v>1873.94</v>
      </c>
      <c r="C59" s="11">
        <v>5320.11</v>
      </c>
      <c r="E59" s="15">
        <v>1873.94</v>
      </c>
      <c r="I59" s="16"/>
      <c r="K59" s="7"/>
      <c r="M59" s="3">
        <v>1972.86</v>
      </c>
      <c r="O59" s="2">
        <v>2514.29</v>
      </c>
    </row>
    <row r="60" spans="1:15" ht="12.75">
      <c r="A60">
        <v>1873.94</v>
      </c>
      <c r="C60" s="11">
        <v>5320.11</v>
      </c>
      <c r="E60" s="14"/>
      <c r="I60" s="16"/>
      <c r="K60" s="7"/>
      <c r="M60" s="4">
        <v>1972.86</v>
      </c>
      <c r="O60" s="2"/>
    </row>
    <row r="61" spans="1:15" ht="12.75">
      <c r="A61">
        <v>5265.37</v>
      </c>
      <c r="C61">
        <f>SUM(C1:C60)</f>
        <v>170459.96999999994</v>
      </c>
      <c r="E61" s="16">
        <v>5265.37</v>
      </c>
      <c r="I61" s="16"/>
      <c r="K61" s="11">
        <v>1239.96</v>
      </c>
      <c r="M61" s="4"/>
      <c r="O61" s="7">
        <v>4091.61</v>
      </c>
    </row>
    <row r="62" spans="1:15" ht="12.75">
      <c r="A62">
        <v>5054.04</v>
      </c>
      <c r="E62" s="16"/>
      <c r="I62" s="7">
        <v>11267.85</v>
      </c>
      <c r="K62" s="7"/>
      <c r="M62" s="5"/>
      <c r="O62" s="7">
        <v>2514.29</v>
      </c>
    </row>
    <row r="63" spans="1:15" ht="12.75">
      <c r="A63">
        <v>5054.04</v>
      </c>
      <c r="E63" s="17">
        <v>5054.04</v>
      </c>
      <c r="I63" s="7"/>
      <c r="K63" s="11">
        <v>1239.96</v>
      </c>
      <c r="M63" s="2"/>
      <c r="O63">
        <f>SUM(O1:O62)</f>
        <v>103912.13</v>
      </c>
    </row>
    <row r="64" spans="1:13" ht="12.75">
      <c r="A64">
        <v>5054.04</v>
      </c>
      <c r="E64" s="16">
        <v>5054.04</v>
      </c>
      <c r="I64" s="11">
        <v>9486.83</v>
      </c>
      <c r="K64">
        <f>SUM(K1:K63)</f>
        <v>177251.72999999995</v>
      </c>
      <c r="M64" s="1">
        <v>11348.04</v>
      </c>
    </row>
    <row r="65" spans="1:13" ht="12.75">
      <c r="A65">
        <v>3041.34</v>
      </c>
      <c r="E65">
        <f>SUM(E1:E64)</f>
        <v>205273.04</v>
      </c>
      <c r="I65">
        <f>SUM(I1:I64)</f>
        <v>216136.03000000006</v>
      </c>
      <c r="M65" s="1">
        <v>6720.48</v>
      </c>
    </row>
    <row r="66" spans="1:13" ht="12.75">
      <c r="A66">
        <v>3041.33</v>
      </c>
      <c r="M66">
        <f>SUM(M1:M65)</f>
        <v>121197.69000000002</v>
      </c>
    </row>
    <row r="67" ht="12.75">
      <c r="A67">
        <v>11180</v>
      </c>
    </row>
    <row r="68" ht="12.75">
      <c r="A68">
        <v>6721.75</v>
      </c>
    </row>
    <row r="69" ht="12.75">
      <c r="A69">
        <v>6721.75</v>
      </c>
    </row>
    <row r="70" ht="12.75">
      <c r="A70">
        <v>12274.83</v>
      </c>
    </row>
    <row r="71" ht="12.75">
      <c r="A71">
        <v>6721.75</v>
      </c>
    </row>
    <row r="72" ht="12.75">
      <c r="A72">
        <v>6137.41</v>
      </c>
    </row>
    <row r="73" ht="12.75">
      <c r="A73">
        <v>8066.1</v>
      </c>
    </row>
    <row r="74" ht="12.75">
      <c r="A74">
        <v>6721.75</v>
      </c>
    </row>
    <row r="75" ht="12.75">
      <c r="A75">
        <v>6721.75</v>
      </c>
    </row>
    <row r="76" ht="12.75">
      <c r="A76">
        <v>6721.75</v>
      </c>
    </row>
    <row r="77" ht="12.75">
      <c r="A77">
        <v>7617.98</v>
      </c>
    </row>
    <row r="78" ht="12.75">
      <c r="A78">
        <v>13915.8</v>
      </c>
    </row>
    <row r="79" ht="12.75">
      <c r="A79">
        <v>8150.12</v>
      </c>
    </row>
    <row r="80" ht="12.75">
      <c r="A80">
        <v>10712.79</v>
      </c>
    </row>
    <row r="81" ht="12.75">
      <c r="A81">
        <v>8641.52</v>
      </c>
    </row>
    <row r="82" ht="12.75">
      <c r="A82">
        <v>6799.4</v>
      </c>
    </row>
    <row r="83" ht="12.75">
      <c r="A83">
        <v>8641.52</v>
      </c>
    </row>
    <row r="84" ht="12.75">
      <c r="A84">
        <v>6799.4</v>
      </c>
    </row>
    <row r="85" ht="12.75">
      <c r="A85">
        <v>6799.4</v>
      </c>
    </row>
    <row r="86" ht="12.75">
      <c r="A86">
        <v>8641.52</v>
      </c>
    </row>
    <row r="87" ht="12.75">
      <c r="A87">
        <v>10369.06</v>
      </c>
    </row>
    <row r="88" ht="12.75">
      <c r="A88">
        <v>14958.44</v>
      </c>
    </row>
    <row r="89" ht="12.75">
      <c r="A89">
        <v>6068.67</v>
      </c>
    </row>
    <row r="90" ht="12.75">
      <c r="A90">
        <v>4627.57</v>
      </c>
    </row>
    <row r="91" ht="12.75">
      <c r="A91">
        <v>5052.77</v>
      </c>
    </row>
    <row r="92" ht="12.75">
      <c r="A92">
        <v>2892.39</v>
      </c>
    </row>
    <row r="93" ht="12.75">
      <c r="A93">
        <v>2892.39</v>
      </c>
    </row>
    <row r="94" ht="12.75">
      <c r="A94">
        <v>8333.44</v>
      </c>
    </row>
    <row r="95" ht="12.75">
      <c r="A95">
        <v>10346.15</v>
      </c>
    </row>
    <row r="96" ht="12.75">
      <c r="A96">
        <v>6002.47</v>
      </c>
    </row>
    <row r="97" ht="12.75">
      <c r="A97">
        <v>7863.68</v>
      </c>
    </row>
    <row r="98" ht="12.75">
      <c r="A98">
        <v>2816.01</v>
      </c>
    </row>
    <row r="99" ht="12.75">
      <c r="A99">
        <v>2816.01</v>
      </c>
    </row>
    <row r="100" ht="12.75">
      <c r="A100">
        <v>4082.7</v>
      </c>
    </row>
    <row r="101" ht="12.75">
      <c r="A101">
        <v>4082.7</v>
      </c>
    </row>
    <row r="102" ht="12.75">
      <c r="A102">
        <v>4082.7</v>
      </c>
    </row>
    <row r="103" ht="12.75">
      <c r="A103">
        <v>4082.7</v>
      </c>
    </row>
    <row r="104" ht="12.75">
      <c r="A104">
        <v>11954.02</v>
      </c>
    </row>
    <row r="105" ht="12.75">
      <c r="A105">
        <v>6515.51</v>
      </c>
    </row>
    <row r="106" ht="12.75">
      <c r="A106">
        <v>5536.53</v>
      </c>
    </row>
    <row r="107" ht="12.75">
      <c r="A107">
        <v>5088.41</v>
      </c>
    </row>
    <row r="108" ht="12.75">
      <c r="A108">
        <v>5089.69</v>
      </c>
    </row>
    <row r="109" ht="12.75">
      <c r="A109">
        <v>4193.45</v>
      </c>
    </row>
    <row r="110" ht="12.75">
      <c r="A110">
        <v>8388.18</v>
      </c>
    </row>
    <row r="111" ht="12.75">
      <c r="A111">
        <v>50989.81</v>
      </c>
    </row>
    <row r="112" ht="12.75">
      <c r="A112">
        <v>7866.23</v>
      </c>
    </row>
    <row r="113" ht="12.75">
      <c r="A113">
        <v>9370.98</v>
      </c>
    </row>
    <row r="114" ht="12.75">
      <c r="A114">
        <v>6632.63</v>
      </c>
    </row>
    <row r="115" ht="12.75">
      <c r="A115">
        <v>8734.45</v>
      </c>
    </row>
    <row r="116" ht="12.75">
      <c r="A116">
        <v>5803.87</v>
      </c>
    </row>
    <row r="117" ht="12.75">
      <c r="A117">
        <v>5803.87</v>
      </c>
    </row>
    <row r="118" ht="12.75">
      <c r="A118">
        <v>2930.77</v>
      </c>
    </row>
    <row r="119" ht="12.75">
      <c r="A119">
        <v>2930.77</v>
      </c>
    </row>
    <row r="120" ht="12.75">
      <c r="A120">
        <v>5861.54</v>
      </c>
    </row>
    <row r="121" ht="12.75">
      <c r="A121">
        <v>1953.89</v>
      </c>
    </row>
    <row r="122" ht="12.75">
      <c r="A122">
        <v>1953.89</v>
      </c>
    </row>
    <row r="123" ht="12.75">
      <c r="A123">
        <v>1953.89</v>
      </c>
    </row>
    <row r="124" ht="12.75">
      <c r="A124">
        <v>3755.95</v>
      </c>
    </row>
    <row r="125" ht="12.75">
      <c r="A125">
        <v>3755.95</v>
      </c>
    </row>
    <row r="126" ht="12.75">
      <c r="A126">
        <v>3755.95</v>
      </c>
    </row>
    <row r="127" ht="12.75">
      <c r="A127">
        <v>9486.83</v>
      </c>
    </row>
    <row r="128" ht="12.75">
      <c r="A128">
        <v>8644.07</v>
      </c>
    </row>
    <row r="129" ht="12.75">
      <c r="A129">
        <v>9154.56</v>
      </c>
    </row>
    <row r="130" ht="12.75">
      <c r="A130">
        <v>9154.56</v>
      </c>
    </row>
    <row r="131" ht="12.75">
      <c r="A131">
        <v>9154.56</v>
      </c>
    </row>
    <row r="132" ht="12.75">
      <c r="A132">
        <v>6259.76</v>
      </c>
    </row>
    <row r="133" ht="12.75">
      <c r="A133">
        <v>4695.17</v>
      </c>
    </row>
    <row r="134" ht="12.75">
      <c r="A134">
        <v>9862.51</v>
      </c>
    </row>
    <row r="135" ht="12.75">
      <c r="A135">
        <v>8216.45</v>
      </c>
    </row>
    <row r="136" ht="12.75">
      <c r="A136">
        <v>8609.82</v>
      </c>
    </row>
    <row r="137" ht="12.75">
      <c r="A137">
        <v>8611.09</v>
      </c>
    </row>
    <row r="138" ht="12.75">
      <c r="A138">
        <v>9439.86</v>
      </c>
    </row>
    <row r="139" ht="12.75">
      <c r="A139">
        <v>14080.15</v>
      </c>
    </row>
    <row r="140" ht="12.75">
      <c r="A140">
        <v>14264.75</v>
      </c>
    </row>
    <row r="141" ht="12.75">
      <c r="A141">
        <v>8539.8</v>
      </c>
    </row>
    <row r="142" ht="12.75">
      <c r="A142">
        <v>4886</v>
      </c>
    </row>
    <row r="143" ht="12.75">
      <c r="A143">
        <v>5118.97</v>
      </c>
    </row>
    <row r="144" ht="12.75">
      <c r="A144">
        <v>1892.4</v>
      </c>
    </row>
    <row r="145" ht="12.75">
      <c r="A145">
        <v>1892.4</v>
      </c>
    </row>
    <row r="146" ht="12.75">
      <c r="A146">
        <v>9825.46</v>
      </c>
    </row>
    <row r="147" ht="12.75">
      <c r="A147">
        <v>9537.75</v>
      </c>
    </row>
    <row r="148" ht="12.75">
      <c r="A148">
        <v>3544.19</v>
      </c>
    </row>
    <row r="149" ht="12.75">
      <c r="A149">
        <v>4693.77</v>
      </c>
    </row>
    <row r="150" ht="12.75">
      <c r="A150">
        <v>4693.76</v>
      </c>
    </row>
    <row r="151" ht="12.75">
      <c r="A151">
        <v>1239.96</v>
      </c>
    </row>
    <row r="152" ht="12.75">
      <c r="A152">
        <v>1239.96</v>
      </c>
    </row>
    <row r="153" ht="12.75">
      <c r="A153">
        <v>1239.96</v>
      </c>
    </row>
    <row r="154" ht="12.75">
      <c r="A154">
        <v>1239.96</v>
      </c>
    </row>
    <row r="155" ht="12.75">
      <c r="A155">
        <v>2064.9</v>
      </c>
    </row>
    <row r="156" ht="12.75">
      <c r="A156">
        <v>1789.92</v>
      </c>
    </row>
    <row r="157" ht="12.75">
      <c r="A157">
        <v>826.21</v>
      </c>
    </row>
    <row r="158" ht="12.75">
      <c r="A158">
        <v>2478.64</v>
      </c>
    </row>
    <row r="159" ht="12.75">
      <c r="A159">
        <v>2478.64</v>
      </c>
    </row>
    <row r="160" ht="12.75">
      <c r="A160">
        <v>2478.64</v>
      </c>
    </row>
    <row r="161" ht="12.75">
      <c r="A161">
        <v>2478.64</v>
      </c>
    </row>
    <row r="162" ht="12.75">
      <c r="A162">
        <v>2478.64</v>
      </c>
    </row>
    <row r="163" ht="12.75">
      <c r="A163">
        <v>2753.63</v>
      </c>
    </row>
    <row r="164" ht="12.75">
      <c r="A164">
        <v>2753.63</v>
      </c>
    </row>
    <row r="165" ht="12.75">
      <c r="A165">
        <v>5146.97</v>
      </c>
    </row>
    <row r="166" ht="12.75">
      <c r="A166">
        <v>4611.02</v>
      </c>
    </row>
    <row r="167" ht="12.75">
      <c r="A167">
        <v>3041.34</v>
      </c>
    </row>
    <row r="168" ht="12.75">
      <c r="A168">
        <v>5196.62</v>
      </c>
    </row>
    <row r="169" ht="12.75">
      <c r="A169">
        <v>9087.09</v>
      </c>
    </row>
    <row r="170" ht="12.75">
      <c r="A170">
        <v>711.64</v>
      </c>
    </row>
    <row r="171" ht="12.75">
      <c r="A171">
        <v>611.07</v>
      </c>
    </row>
    <row r="172" ht="12.75">
      <c r="A172">
        <v>611.07</v>
      </c>
    </row>
    <row r="173" ht="12.75">
      <c r="A173">
        <v>711.64</v>
      </c>
    </row>
    <row r="174" ht="12.75">
      <c r="A174">
        <v>1882.85</v>
      </c>
    </row>
    <row r="175" ht="12.75">
      <c r="A175">
        <v>1882.85</v>
      </c>
    </row>
    <row r="176" ht="12.75">
      <c r="A176">
        <v>1882.85</v>
      </c>
    </row>
    <row r="177" ht="12.75">
      <c r="A177">
        <v>1882.85</v>
      </c>
    </row>
    <row r="178" ht="12.75">
      <c r="A178">
        <v>6371.66</v>
      </c>
    </row>
    <row r="179" ht="12.75">
      <c r="A179">
        <v>14707.64</v>
      </c>
    </row>
    <row r="180" ht="12.75">
      <c r="A180">
        <v>3945.72</v>
      </c>
    </row>
    <row r="181" ht="12.75">
      <c r="A181">
        <v>3945.72</v>
      </c>
    </row>
    <row r="182" ht="12.75">
      <c r="A182">
        <v>3945.72</v>
      </c>
    </row>
    <row r="183" ht="12.75">
      <c r="A183">
        <v>3945.72</v>
      </c>
    </row>
    <row r="184" ht="12.75">
      <c r="A184">
        <v>1972.86</v>
      </c>
    </row>
    <row r="185" ht="12.75">
      <c r="A185">
        <v>1972.86</v>
      </c>
    </row>
    <row r="186" ht="12.75">
      <c r="A186">
        <v>11348.04</v>
      </c>
    </row>
    <row r="187" ht="12.75">
      <c r="A187">
        <v>6720.48</v>
      </c>
    </row>
    <row r="188" ht="12.75">
      <c r="A188">
        <v>4626.29</v>
      </c>
    </row>
    <row r="189" ht="12.75">
      <c r="A189">
        <v>10129.73</v>
      </c>
    </row>
    <row r="190" ht="12.75">
      <c r="A190">
        <v>5064.86</v>
      </c>
    </row>
    <row r="191" ht="12.75">
      <c r="A191">
        <v>5064.86</v>
      </c>
    </row>
    <row r="192" ht="12.75">
      <c r="A192">
        <v>2514.29</v>
      </c>
    </row>
    <row r="193" ht="12.75">
      <c r="A193">
        <v>2514.29</v>
      </c>
    </row>
    <row r="194" ht="12.75">
      <c r="A194">
        <v>1702.08</v>
      </c>
    </row>
    <row r="195" ht="12.75">
      <c r="A195">
        <v>1702.08</v>
      </c>
    </row>
    <row r="196" ht="12.75">
      <c r="A196">
        <v>2514.29</v>
      </c>
    </row>
    <row r="197" ht="12.75">
      <c r="A197">
        <v>3572.2</v>
      </c>
    </row>
    <row r="198" ht="12.75">
      <c r="A198">
        <v>4369.14</v>
      </c>
    </row>
    <row r="199" ht="12.75">
      <c r="A199">
        <v>4369.14</v>
      </c>
    </row>
    <row r="200" ht="12.75">
      <c r="A200">
        <v>8791.74</v>
      </c>
    </row>
    <row r="201" ht="12.75">
      <c r="A201">
        <v>6116.41</v>
      </c>
    </row>
    <row r="202" ht="12.75">
      <c r="A202">
        <v>6116.41</v>
      </c>
    </row>
    <row r="203" ht="12.75">
      <c r="A203">
        <v>3018.42</v>
      </c>
    </row>
    <row r="204" ht="12.75">
      <c r="A204">
        <v>3478</v>
      </c>
    </row>
    <row r="205" ht="12.75">
      <c r="A205">
        <v>3428.35</v>
      </c>
    </row>
    <row r="206" ht="12.75">
      <c r="A206">
        <v>3583.66</v>
      </c>
    </row>
    <row r="207" ht="12.75">
      <c r="A207">
        <v>3200.47</v>
      </c>
    </row>
    <row r="208" ht="12.75">
      <c r="A208">
        <v>3200.47</v>
      </c>
    </row>
    <row r="209" ht="12.75">
      <c r="A209">
        <v>3200.47</v>
      </c>
    </row>
    <row r="210" ht="12.75">
      <c r="A210">
        <v>877.08</v>
      </c>
    </row>
    <row r="211" ht="12.75">
      <c r="A211">
        <v>1637.21</v>
      </c>
    </row>
    <row r="212" ht="12.75">
      <c r="A212">
        <v>2514.29</v>
      </c>
    </row>
    <row r="213" ht="12.75">
      <c r="A213">
        <v>4091.61</v>
      </c>
    </row>
    <row r="214" ht="12.75">
      <c r="A214">
        <v>2514.29</v>
      </c>
    </row>
    <row r="215" ht="12.75">
      <c r="A215">
        <v>7444.85</v>
      </c>
    </row>
    <row r="216" ht="12.75">
      <c r="A216">
        <v>3722.42</v>
      </c>
    </row>
    <row r="217" ht="12.75">
      <c r="A217">
        <v>3722.42</v>
      </c>
    </row>
    <row r="218" ht="12.75">
      <c r="A218">
        <v>3427.07</v>
      </c>
    </row>
    <row r="219" ht="12.75">
      <c r="A219">
        <v>3427.07</v>
      </c>
    </row>
    <row r="220" ht="12.75">
      <c r="A220">
        <v>3427.07</v>
      </c>
    </row>
    <row r="221" ht="12.75">
      <c r="A221">
        <v>1754.91</v>
      </c>
    </row>
    <row r="222" ht="12.75">
      <c r="A222">
        <v>1754.91</v>
      </c>
    </row>
    <row r="223" ht="12.75">
      <c r="A223">
        <v>3427.07</v>
      </c>
    </row>
    <row r="224" ht="12.75">
      <c r="A224">
        <v>1713.53</v>
      </c>
    </row>
    <row r="225" ht="12.75">
      <c r="A225">
        <v>1713.54</v>
      </c>
    </row>
    <row r="226" ht="12.75">
      <c r="A226">
        <v>1907.04</v>
      </c>
    </row>
    <row r="227" ht="12.75">
      <c r="A227">
        <f>SUM(A1:A226)</f>
        <v>1273058.3700000003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E17" sqref="E17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21" t="s">
        <v>99</v>
      </c>
      <c r="C1" s="21"/>
      <c r="D1" s="25"/>
      <c r="E1" s="25"/>
      <c r="F1" s="25"/>
    </row>
    <row r="2" spans="2:6" ht="12.75">
      <c r="B2" s="21" t="s">
        <v>100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51">
      <c r="B4" s="22" t="s">
        <v>101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5.5">
      <c r="B6" s="21" t="s">
        <v>102</v>
      </c>
      <c r="C6" s="21"/>
      <c r="D6" s="25"/>
      <c r="E6" s="25" t="s">
        <v>103</v>
      </c>
      <c r="F6" s="25" t="s">
        <v>104</v>
      </c>
    </row>
    <row r="7" spans="2:6" ht="13.5" thickBot="1">
      <c r="B7" s="22"/>
      <c r="C7" s="22"/>
      <c r="D7" s="26"/>
      <c r="E7" s="26"/>
      <c r="F7" s="26"/>
    </row>
    <row r="8" spans="2:6" ht="39" thickBot="1">
      <c r="B8" s="23" t="s">
        <v>105</v>
      </c>
      <c r="C8" s="24"/>
      <c r="D8" s="27"/>
      <c r="E8" s="27">
        <v>14</v>
      </c>
      <c r="F8" s="28" t="s">
        <v>106</v>
      </c>
    </row>
    <row r="9" spans="2:6" ht="12.75">
      <c r="B9" s="22"/>
      <c r="C9" s="22"/>
      <c r="D9" s="26"/>
      <c r="E9" s="26"/>
      <c r="F9" s="26"/>
    </row>
    <row r="10" spans="2:6" ht="12.75">
      <c r="B10" s="22"/>
      <c r="C10" s="22"/>
      <c r="D10" s="26"/>
      <c r="E10" s="26"/>
      <c r="F10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perez</dc:creator>
  <cp:keywords/>
  <dc:description/>
  <cp:lastModifiedBy>Isabel Ferri</cp:lastModifiedBy>
  <cp:lastPrinted>2018-05-11T08:07:51Z</cp:lastPrinted>
  <dcterms:created xsi:type="dcterms:W3CDTF">2009-01-07T12:04:56Z</dcterms:created>
  <dcterms:modified xsi:type="dcterms:W3CDTF">2018-05-11T09:37:30Z</dcterms:modified>
  <cp:category/>
  <cp:version/>
  <cp:contentType/>
  <cp:contentStatus/>
</cp:coreProperties>
</file>